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11790" activeTab="0"/>
  </bookViews>
  <sheets>
    <sheet name="公安局" sheetId="1" r:id="rId1"/>
  </sheets>
  <definedNames>
    <definedName name="_xlnm.Print_Titles" localSheetId="0">'公安局'!$1:$2</definedName>
  </definedNames>
  <calcPr fullCalcOnLoad="1"/>
</workbook>
</file>

<file path=xl/sharedStrings.xml><?xml version="1.0" encoding="utf-8"?>
<sst xmlns="http://schemas.openxmlformats.org/spreadsheetml/2006/main" count="5066" uniqueCount="31">
  <si>
    <r>
      <t>遵义市公安局新蒲分局</t>
    </r>
    <r>
      <rPr>
        <sz val="14"/>
        <rFont val="方正小标宋简体"/>
        <family val="4"/>
      </rPr>
      <t xml:space="preserve">
2020年公开招聘合同制警务辅助人员笔试成绩及是否进入下一环节人员名单表</t>
    </r>
  </si>
  <si>
    <t>序号</t>
  </si>
  <si>
    <t>报考岗位</t>
  </si>
  <si>
    <t>准考证号</t>
  </si>
  <si>
    <t>成绩</t>
  </si>
  <si>
    <t>是否进入
下一环节</t>
  </si>
  <si>
    <t>01_综合岗位-党务工作者</t>
  </si>
  <si>
    <t>是</t>
  </si>
  <si>
    <t>否</t>
  </si>
  <si>
    <t>缺考</t>
  </si>
  <si>
    <t>02_综合岗位-办公室工作人员</t>
  </si>
  <si>
    <t>03_综合岗位-办公室工作人员</t>
  </si>
  <si>
    <t>04_综合岗位-财务工作人员</t>
  </si>
  <si>
    <t>05_综合岗位-宣传工作人员</t>
  </si>
  <si>
    <t>06_综合岗位-宣传工作人员</t>
  </si>
  <si>
    <t>07_综合岗位-宣传工作人员</t>
  </si>
  <si>
    <t>08_专业岗位-网络安全辅助人员</t>
  </si>
  <si>
    <t>违纪</t>
  </si>
  <si>
    <t>09_勤务岗位-刑事科学辅助人员</t>
  </si>
  <si>
    <t>10_勤务岗位-派出所工作人员</t>
  </si>
  <si>
    <t>11_勤务岗位-派出所工作人员</t>
  </si>
  <si>
    <t>12_勤务岗位-派出所工作人员</t>
  </si>
  <si>
    <t>13_勤务岗位-派出所工作人员</t>
  </si>
  <si>
    <t>14_勤务岗位-派出所工作人员</t>
  </si>
  <si>
    <t>15_勤务岗位-派出所工作人员</t>
  </si>
  <si>
    <t>16_特巡警岗位-特巡警防爆队员</t>
  </si>
  <si>
    <t>17_特巡警岗位-特巡警队员</t>
  </si>
  <si>
    <t>18_特巡警岗位-特巡警队员</t>
  </si>
  <si>
    <t>19_特巡警岗位-特巡警队员</t>
  </si>
  <si>
    <t>20_勤务岗位-派出所工作人员</t>
  </si>
  <si>
    <t>21_特巡警岗位-特巡警防爆队员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</si>
</sst>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8"/>
      <name val="方正小标宋简体"/>
      <family val="4"/>
    </font>
    <font>
      <sz val="14"/>
      <name val="方正小标宋简体"/>
      <family val="4"/>
    </font>
    <font>
      <sz val="12"/>
      <name val="黑体"/>
      <family val="3"/>
    </font>
    <font>
      <b/>
      <sz val="12"/>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0">
    <xf numFmtId="0" fontId="0" fillId="0" borderId="0" xfId="0"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5" fillId="0" borderId="0" xfId="0" applyFont="1" applyAlignment="1">
      <alignment horizontal="center" vertical="center"/>
    </xf>
    <xf numFmtId="0" fontId="0" fillId="33" borderId="10" xfId="0" applyFont="1" applyFill="1" applyBorder="1" applyAlignment="1">
      <alignment horizontal="left" vertical="center"/>
    </xf>
    <xf numFmtId="0" fontId="0" fillId="33"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52"/>
  <sheetViews>
    <sheetView tabSelected="1" workbookViewId="0" topLeftCell="A1">
      <selection activeCell="H8" sqref="H8"/>
    </sheetView>
  </sheetViews>
  <sheetFormatPr defaultColWidth="8.625" defaultRowHeight="14.25"/>
  <cols>
    <col min="1" max="1" width="9.00390625" style="3" customWidth="1"/>
    <col min="2" max="2" width="30.375" style="4" customWidth="1"/>
    <col min="3" max="3" width="17.75390625" style="3" customWidth="1"/>
    <col min="4" max="4" width="12.375" style="5" customWidth="1"/>
    <col min="5" max="5" width="17.375" style="5" customWidth="1"/>
    <col min="6" max="6" width="11.50390625" style="6" customWidth="1"/>
    <col min="7" max="16384" width="8.625" style="6" customWidth="1"/>
  </cols>
  <sheetData>
    <row r="1" spans="1:5" ht="48" customHeight="1">
      <c r="A1" s="7" t="s">
        <v>0</v>
      </c>
      <c r="B1" s="8"/>
      <c r="C1" s="8"/>
      <c r="D1" s="8"/>
      <c r="E1" s="8"/>
    </row>
    <row r="2" spans="1:5" ht="33" customHeight="1">
      <c r="A2" s="9" t="s">
        <v>1</v>
      </c>
      <c r="B2" s="10" t="s">
        <v>2</v>
      </c>
      <c r="C2" s="10" t="s">
        <v>3</v>
      </c>
      <c r="D2" s="11" t="s">
        <v>4</v>
      </c>
      <c r="E2" s="12" t="s">
        <v>5</v>
      </c>
    </row>
    <row r="3" spans="1:5" ht="16.5" customHeight="1">
      <c r="A3" s="13">
        <v>1</v>
      </c>
      <c r="B3" s="14" t="s">
        <v>6</v>
      </c>
      <c r="C3" s="13" t="str">
        <f>"2020010225"</f>
        <v>2020010225</v>
      </c>
      <c r="D3" s="15">
        <v>77.25</v>
      </c>
      <c r="E3" s="16" t="s">
        <v>7</v>
      </c>
    </row>
    <row r="4" spans="1:5" ht="16.5" customHeight="1">
      <c r="A4" s="13">
        <v>2</v>
      </c>
      <c r="B4" s="14" t="s">
        <v>6</v>
      </c>
      <c r="C4" s="13" t="str">
        <f>"2020010120"</f>
        <v>2020010120</v>
      </c>
      <c r="D4" s="15">
        <v>76.68</v>
      </c>
      <c r="E4" s="16" t="s">
        <v>7</v>
      </c>
    </row>
    <row r="5" spans="1:5" ht="16.5" customHeight="1">
      <c r="A5" s="13">
        <v>3</v>
      </c>
      <c r="B5" s="14" t="s">
        <v>6</v>
      </c>
      <c r="C5" s="13" t="str">
        <f>"2020010212"</f>
        <v>2020010212</v>
      </c>
      <c r="D5" s="15">
        <v>76</v>
      </c>
      <c r="E5" s="16" t="s">
        <v>7</v>
      </c>
    </row>
    <row r="6" spans="1:5" ht="16.5" customHeight="1">
      <c r="A6" s="13">
        <v>4</v>
      </c>
      <c r="B6" s="14" t="s">
        <v>6</v>
      </c>
      <c r="C6" s="13" t="str">
        <f>"2020010512"</f>
        <v>2020010512</v>
      </c>
      <c r="D6" s="15">
        <v>74.85</v>
      </c>
      <c r="E6" s="16" t="s">
        <v>7</v>
      </c>
    </row>
    <row r="7" spans="1:5" ht="16.5" customHeight="1">
      <c r="A7" s="13">
        <v>5</v>
      </c>
      <c r="B7" s="14" t="s">
        <v>6</v>
      </c>
      <c r="C7" s="13" t="str">
        <f>"2020010530"</f>
        <v>2020010530</v>
      </c>
      <c r="D7" s="15">
        <v>73.91</v>
      </c>
      <c r="E7" s="16" t="s">
        <v>7</v>
      </c>
    </row>
    <row r="8" spans="1:5" ht="16.5" customHeight="1">
      <c r="A8" s="13">
        <v>6</v>
      </c>
      <c r="B8" s="14" t="s">
        <v>6</v>
      </c>
      <c r="C8" s="13" t="str">
        <f>"2020010502"</f>
        <v>2020010502</v>
      </c>
      <c r="D8" s="15">
        <v>73.5</v>
      </c>
      <c r="E8" s="16" t="s">
        <v>7</v>
      </c>
    </row>
    <row r="9" spans="1:5" ht="16.5" customHeight="1">
      <c r="A9" s="13">
        <v>7</v>
      </c>
      <c r="B9" s="14" t="s">
        <v>6</v>
      </c>
      <c r="C9" s="13" t="str">
        <f>"2020010223"</f>
        <v>2020010223</v>
      </c>
      <c r="D9" s="15">
        <v>73.17</v>
      </c>
      <c r="E9" s="16" t="s">
        <v>7</v>
      </c>
    </row>
    <row r="10" spans="1:5" ht="16.5" customHeight="1">
      <c r="A10" s="13">
        <v>8</v>
      </c>
      <c r="B10" s="14" t="s">
        <v>6</v>
      </c>
      <c r="C10" s="13" t="str">
        <f>"2020010415"</f>
        <v>2020010415</v>
      </c>
      <c r="D10" s="15">
        <v>73.09</v>
      </c>
      <c r="E10" s="16" t="s">
        <v>7</v>
      </c>
    </row>
    <row r="11" spans="1:5" ht="16.5" customHeight="1">
      <c r="A11" s="13">
        <v>9</v>
      </c>
      <c r="B11" s="14" t="s">
        <v>6</v>
      </c>
      <c r="C11" s="13" t="str">
        <f>"2020010304"</f>
        <v>2020010304</v>
      </c>
      <c r="D11" s="15">
        <v>72.97</v>
      </c>
      <c r="E11" s="16" t="s">
        <v>7</v>
      </c>
    </row>
    <row r="12" spans="1:5" ht="16.5" customHeight="1">
      <c r="A12" s="13">
        <v>10</v>
      </c>
      <c r="B12" s="14" t="s">
        <v>6</v>
      </c>
      <c r="C12" s="13" t="str">
        <f>"2020010228"</f>
        <v>2020010228</v>
      </c>
      <c r="D12" s="15">
        <v>72.82</v>
      </c>
      <c r="E12" s="15" t="s">
        <v>8</v>
      </c>
    </row>
    <row r="13" spans="1:5" ht="16.5" customHeight="1">
      <c r="A13" s="13">
        <v>11</v>
      </c>
      <c r="B13" s="14" t="s">
        <v>6</v>
      </c>
      <c r="C13" s="13" t="str">
        <f>"2020010602"</f>
        <v>2020010602</v>
      </c>
      <c r="D13" s="15">
        <v>72.77</v>
      </c>
      <c r="E13" s="15" t="s">
        <v>8</v>
      </c>
    </row>
    <row r="14" spans="1:5" ht="16.5" customHeight="1">
      <c r="A14" s="13">
        <v>12</v>
      </c>
      <c r="B14" s="14" t="s">
        <v>6</v>
      </c>
      <c r="C14" s="13" t="str">
        <f>"2020010314"</f>
        <v>2020010314</v>
      </c>
      <c r="D14" s="15">
        <v>72.33</v>
      </c>
      <c r="E14" s="15" t="s">
        <v>8</v>
      </c>
    </row>
    <row r="15" spans="1:5" ht="16.5" customHeight="1">
      <c r="A15" s="13">
        <v>13</v>
      </c>
      <c r="B15" s="14" t="s">
        <v>6</v>
      </c>
      <c r="C15" s="13" t="str">
        <f>"2020010307"</f>
        <v>2020010307</v>
      </c>
      <c r="D15" s="15">
        <v>72.25</v>
      </c>
      <c r="E15" s="15" t="s">
        <v>8</v>
      </c>
    </row>
    <row r="16" spans="1:5" ht="16.5" customHeight="1">
      <c r="A16" s="13">
        <v>14</v>
      </c>
      <c r="B16" s="14" t="s">
        <v>6</v>
      </c>
      <c r="C16" s="13" t="str">
        <f>"2020010420"</f>
        <v>2020010420</v>
      </c>
      <c r="D16" s="15">
        <v>72.25</v>
      </c>
      <c r="E16" s="15" t="s">
        <v>8</v>
      </c>
    </row>
    <row r="17" spans="1:5" ht="16.5" customHeight="1">
      <c r="A17" s="13">
        <v>15</v>
      </c>
      <c r="B17" s="14" t="s">
        <v>6</v>
      </c>
      <c r="C17" s="13" t="str">
        <f>"2020010224"</f>
        <v>2020010224</v>
      </c>
      <c r="D17" s="15">
        <v>72.11</v>
      </c>
      <c r="E17" s="15" t="s">
        <v>8</v>
      </c>
    </row>
    <row r="18" spans="1:5" ht="16.5" customHeight="1">
      <c r="A18" s="13">
        <v>16</v>
      </c>
      <c r="B18" s="14" t="s">
        <v>6</v>
      </c>
      <c r="C18" s="13" t="str">
        <f>"2020010414"</f>
        <v>2020010414</v>
      </c>
      <c r="D18" s="15">
        <v>72.08</v>
      </c>
      <c r="E18" s="15" t="s">
        <v>8</v>
      </c>
    </row>
    <row r="19" spans="1:5" ht="16.5" customHeight="1">
      <c r="A19" s="13">
        <v>17</v>
      </c>
      <c r="B19" s="14" t="s">
        <v>6</v>
      </c>
      <c r="C19" s="13" t="str">
        <f>"2020010216"</f>
        <v>2020010216</v>
      </c>
      <c r="D19" s="15">
        <v>71.53</v>
      </c>
      <c r="E19" s="15" t="s">
        <v>8</v>
      </c>
    </row>
    <row r="20" spans="1:5" ht="16.5" customHeight="1">
      <c r="A20" s="13">
        <v>18</v>
      </c>
      <c r="B20" s="14" t="s">
        <v>6</v>
      </c>
      <c r="C20" s="13" t="str">
        <f>"2020010523"</f>
        <v>2020010523</v>
      </c>
      <c r="D20" s="15">
        <v>71.29</v>
      </c>
      <c r="E20" s="15" t="s">
        <v>8</v>
      </c>
    </row>
    <row r="21" spans="1:5" ht="16.5" customHeight="1">
      <c r="A21" s="13">
        <v>19</v>
      </c>
      <c r="B21" s="14" t="s">
        <v>6</v>
      </c>
      <c r="C21" s="13" t="str">
        <f>"2020010525"</f>
        <v>2020010525</v>
      </c>
      <c r="D21" s="15">
        <v>71.19</v>
      </c>
      <c r="E21" s="15" t="s">
        <v>8</v>
      </c>
    </row>
    <row r="22" spans="1:5" ht="16.5" customHeight="1">
      <c r="A22" s="13">
        <v>20</v>
      </c>
      <c r="B22" s="14" t="s">
        <v>6</v>
      </c>
      <c r="C22" s="13" t="str">
        <f>"2020010226"</f>
        <v>2020010226</v>
      </c>
      <c r="D22" s="15">
        <v>70.76</v>
      </c>
      <c r="E22" s="15" t="s">
        <v>8</v>
      </c>
    </row>
    <row r="23" spans="1:5" ht="16.5" customHeight="1">
      <c r="A23" s="13">
        <v>21</v>
      </c>
      <c r="B23" s="14" t="s">
        <v>6</v>
      </c>
      <c r="C23" s="13" t="str">
        <f>"2020010504"</f>
        <v>2020010504</v>
      </c>
      <c r="D23" s="15">
        <v>70.63</v>
      </c>
      <c r="E23" s="15" t="s">
        <v>8</v>
      </c>
    </row>
    <row r="24" spans="1:5" ht="16.5" customHeight="1">
      <c r="A24" s="13">
        <v>22</v>
      </c>
      <c r="B24" s="14" t="s">
        <v>6</v>
      </c>
      <c r="C24" s="13" t="str">
        <f>"2020010306"</f>
        <v>2020010306</v>
      </c>
      <c r="D24" s="15">
        <v>70.58</v>
      </c>
      <c r="E24" s="15" t="s">
        <v>8</v>
      </c>
    </row>
    <row r="25" spans="1:5" ht="16.5" customHeight="1">
      <c r="A25" s="13">
        <v>23</v>
      </c>
      <c r="B25" s="14" t="s">
        <v>6</v>
      </c>
      <c r="C25" s="13" t="str">
        <f>"2020010429"</f>
        <v>2020010429</v>
      </c>
      <c r="D25" s="15">
        <v>70.44</v>
      </c>
      <c r="E25" s="15" t="s">
        <v>8</v>
      </c>
    </row>
    <row r="26" spans="1:5" ht="16.5" customHeight="1">
      <c r="A26" s="13">
        <v>24</v>
      </c>
      <c r="B26" s="14" t="s">
        <v>6</v>
      </c>
      <c r="C26" s="13" t="str">
        <f>"2020010219"</f>
        <v>2020010219</v>
      </c>
      <c r="D26" s="15">
        <v>70.02</v>
      </c>
      <c r="E26" s="15" t="s">
        <v>8</v>
      </c>
    </row>
    <row r="27" spans="1:5" ht="16.5" customHeight="1">
      <c r="A27" s="13">
        <v>25</v>
      </c>
      <c r="B27" s="14" t="s">
        <v>6</v>
      </c>
      <c r="C27" s="13" t="str">
        <f>"2020010520"</f>
        <v>2020010520</v>
      </c>
      <c r="D27" s="15">
        <v>70.02</v>
      </c>
      <c r="E27" s="15" t="s">
        <v>8</v>
      </c>
    </row>
    <row r="28" spans="1:5" ht="16.5" customHeight="1">
      <c r="A28" s="13">
        <v>26</v>
      </c>
      <c r="B28" s="14" t="s">
        <v>6</v>
      </c>
      <c r="C28" s="13" t="str">
        <f>"2020010501"</f>
        <v>2020010501</v>
      </c>
      <c r="D28" s="15">
        <v>69.81</v>
      </c>
      <c r="E28" s="15" t="s">
        <v>8</v>
      </c>
    </row>
    <row r="29" spans="1:5" ht="16.5" customHeight="1">
      <c r="A29" s="13">
        <v>27</v>
      </c>
      <c r="B29" s="14" t="s">
        <v>6</v>
      </c>
      <c r="C29" s="13" t="str">
        <f>"2020010507"</f>
        <v>2020010507</v>
      </c>
      <c r="D29" s="15">
        <v>69.59</v>
      </c>
      <c r="E29" s="15" t="s">
        <v>8</v>
      </c>
    </row>
    <row r="30" spans="1:5" ht="16.5" customHeight="1">
      <c r="A30" s="13">
        <v>28</v>
      </c>
      <c r="B30" s="14" t="s">
        <v>6</v>
      </c>
      <c r="C30" s="13" t="str">
        <f>"2020010508"</f>
        <v>2020010508</v>
      </c>
      <c r="D30" s="15">
        <v>69.52</v>
      </c>
      <c r="E30" s="15" t="s">
        <v>8</v>
      </c>
    </row>
    <row r="31" spans="1:5" ht="16.5" customHeight="1">
      <c r="A31" s="13">
        <v>29</v>
      </c>
      <c r="B31" s="14" t="s">
        <v>6</v>
      </c>
      <c r="C31" s="13" t="str">
        <f>"2020010102"</f>
        <v>2020010102</v>
      </c>
      <c r="D31" s="15">
        <v>69.42</v>
      </c>
      <c r="E31" s="15" t="s">
        <v>8</v>
      </c>
    </row>
    <row r="32" spans="1:5" ht="16.5" customHeight="1">
      <c r="A32" s="13">
        <v>30</v>
      </c>
      <c r="B32" s="14" t="s">
        <v>6</v>
      </c>
      <c r="C32" s="13" t="str">
        <f>"2020010103"</f>
        <v>2020010103</v>
      </c>
      <c r="D32" s="15">
        <v>69.37</v>
      </c>
      <c r="E32" s="15" t="s">
        <v>8</v>
      </c>
    </row>
    <row r="33" spans="1:5" ht="16.5" customHeight="1">
      <c r="A33" s="13">
        <v>31</v>
      </c>
      <c r="B33" s="14" t="s">
        <v>6</v>
      </c>
      <c r="C33" s="13" t="str">
        <f>"2020010408"</f>
        <v>2020010408</v>
      </c>
      <c r="D33" s="15">
        <v>69.1</v>
      </c>
      <c r="E33" s="15" t="s">
        <v>8</v>
      </c>
    </row>
    <row r="34" spans="1:5" ht="16.5" customHeight="1">
      <c r="A34" s="13">
        <v>32</v>
      </c>
      <c r="B34" s="14" t="s">
        <v>6</v>
      </c>
      <c r="C34" s="13" t="str">
        <f>"2020010110"</f>
        <v>2020010110</v>
      </c>
      <c r="D34" s="15">
        <v>68.92</v>
      </c>
      <c r="E34" s="15" t="s">
        <v>8</v>
      </c>
    </row>
    <row r="35" spans="1:5" ht="16.5" customHeight="1">
      <c r="A35" s="13">
        <v>33</v>
      </c>
      <c r="B35" s="14" t="s">
        <v>6</v>
      </c>
      <c r="C35" s="13" t="str">
        <f>"2020010404"</f>
        <v>2020010404</v>
      </c>
      <c r="D35" s="15">
        <v>68.68</v>
      </c>
      <c r="E35" s="15" t="s">
        <v>8</v>
      </c>
    </row>
    <row r="36" spans="1:5" ht="16.5" customHeight="1">
      <c r="A36" s="13">
        <v>34</v>
      </c>
      <c r="B36" s="14" t="s">
        <v>6</v>
      </c>
      <c r="C36" s="13" t="str">
        <f>"2020010425"</f>
        <v>2020010425</v>
      </c>
      <c r="D36" s="15">
        <v>68.38</v>
      </c>
      <c r="E36" s="15" t="s">
        <v>8</v>
      </c>
    </row>
    <row r="37" spans="1:5" ht="16.5" customHeight="1">
      <c r="A37" s="13">
        <v>35</v>
      </c>
      <c r="B37" s="14" t="s">
        <v>6</v>
      </c>
      <c r="C37" s="13" t="str">
        <f>"2020010505"</f>
        <v>2020010505</v>
      </c>
      <c r="D37" s="15">
        <v>68.34</v>
      </c>
      <c r="E37" s="15" t="s">
        <v>8</v>
      </c>
    </row>
    <row r="38" spans="1:5" ht="16.5" customHeight="1">
      <c r="A38" s="13">
        <v>36</v>
      </c>
      <c r="B38" s="14" t="s">
        <v>6</v>
      </c>
      <c r="C38" s="13" t="str">
        <f>"2020010105"</f>
        <v>2020010105</v>
      </c>
      <c r="D38" s="15">
        <v>68.09</v>
      </c>
      <c r="E38" s="15" t="s">
        <v>8</v>
      </c>
    </row>
    <row r="39" spans="1:5" ht="16.5" customHeight="1">
      <c r="A39" s="13">
        <v>37</v>
      </c>
      <c r="B39" s="14" t="s">
        <v>6</v>
      </c>
      <c r="C39" s="13" t="str">
        <f>"2020010221"</f>
        <v>2020010221</v>
      </c>
      <c r="D39" s="15">
        <v>67.85</v>
      </c>
      <c r="E39" s="15" t="s">
        <v>8</v>
      </c>
    </row>
    <row r="40" spans="1:5" ht="16.5" customHeight="1">
      <c r="A40" s="13">
        <v>38</v>
      </c>
      <c r="B40" s="14" t="s">
        <v>6</v>
      </c>
      <c r="C40" s="13" t="str">
        <f>"2020010121"</f>
        <v>2020010121</v>
      </c>
      <c r="D40" s="15">
        <v>67.75</v>
      </c>
      <c r="E40" s="15" t="s">
        <v>8</v>
      </c>
    </row>
    <row r="41" spans="1:5" ht="16.5" customHeight="1">
      <c r="A41" s="13">
        <v>39</v>
      </c>
      <c r="B41" s="14" t="s">
        <v>6</v>
      </c>
      <c r="C41" s="13" t="str">
        <f>"2020010308"</f>
        <v>2020010308</v>
      </c>
      <c r="D41" s="15">
        <v>67.71</v>
      </c>
      <c r="E41" s="15" t="s">
        <v>8</v>
      </c>
    </row>
    <row r="42" spans="1:5" ht="16.5" customHeight="1">
      <c r="A42" s="13">
        <v>40</v>
      </c>
      <c r="B42" s="14" t="s">
        <v>6</v>
      </c>
      <c r="C42" s="13" t="str">
        <f>"2020010411"</f>
        <v>2020010411</v>
      </c>
      <c r="D42" s="15">
        <v>67.66</v>
      </c>
      <c r="E42" s="15" t="s">
        <v>8</v>
      </c>
    </row>
    <row r="43" spans="1:5" ht="16.5" customHeight="1">
      <c r="A43" s="13">
        <v>41</v>
      </c>
      <c r="B43" s="14" t="s">
        <v>6</v>
      </c>
      <c r="C43" s="13" t="str">
        <f>"2020010131"</f>
        <v>2020010131</v>
      </c>
      <c r="D43" s="15">
        <v>67.5</v>
      </c>
      <c r="E43" s="15" t="s">
        <v>8</v>
      </c>
    </row>
    <row r="44" spans="1:5" ht="16.5" customHeight="1">
      <c r="A44" s="13">
        <v>42</v>
      </c>
      <c r="B44" s="14" t="s">
        <v>6</v>
      </c>
      <c r="C44" s="13" t="str">
        <f>"2020010112"</f>
        <v>2020010112</v>
      </c>
      <c r="D44" s="15">
        <v>67.49</v>
      </c>
      <c r="E44" s="15" t="s">
        <v>8</v>
      </c>
    </row>
    <row r="45" spans="1:5" ht="16.5" customHeight="1">
      <c r="A45" s="13">
        <v>43</v>
      </c>
      <c r="B45" s="14" t="s">
        <v>6</v>
      </c>
      <c r="C45" s="13" t="str">
        <f>"2020010325"</f>
        <v>2020010325</v>
      </c>
      <c r="D45" s="15">
        <v>67.49</v>
      </c>
      <c r="E45" s="15" t="s">
        <v>8</v>
      </c>
    </row>
    <row r="46" spans="1:5" ht="16.5" customHeight="1">
      <c r="A46" s="13">
        <v>44</v>
      </c>
      <c r="B46" s="14" t="s">
        <v>6</v>
      </c>
      <c r="C46" s="13" t="str">
        <f>"2020010424"</f>
        <v>2020010424</v>
      </c>
      <c r="D46" s="15">
        <v>67.49</v>
      </c>
      <c r="E46" s="15" t="s">
        <v>8</v>
      </c>
    </row>
    <row r="47" spans="1:5" ht="16.5" customHeight="1">
      <c r="A47" s="13">
        <v>45</v>
      </c>
      <c r="B47" s="14" t="s">
        <v>6</v>
      </c>
      <c r="C47" s="13" t="str">
        <f>"2020010526"</f>
        <v>2020010526</v>
      </c>
      <c r="D47" s="15">
        <v>67.35</v>
      </c>
      <c r="E47" s="15" t="s">
        <v>8</v>
      </c>
    </row>
    <row r="48" spans="1:5" ht="16.5" customHeight="1">
      <c r="A48" s="13">
        <v>46</v>
      </c>
      <c r="B48" s="14" t="s">
        <v>6</v>
      </c>
      <c r="C48" s="13" t="str">
        <f>"2020010326"</f>
        <v>2020010326</v>
      </c>
      <c r="D48" s="15">
        <v>67.25</v>
      </c>
      <c r="E48" s="15" t="s">
        <v>8</v>
      </c>
    </row>
    <row r="49" spans="1:5" ht="16.5" customHeight="1">
      <c r="A49" s="13">
        <v>47</v>
      </c>
      <c r="B49" s="14" t="s">
        <v>6</v>
      </c>
      <c r="C49" s="13" t="str">
        <f>"2020010509"</f>
        <v>2020010509</v>
      </c>
      <c r="D49" s="15">
        <v>67.01</v>
      </c>
      <c r="E49" s="15" t="s">
        <v>8</v>
      </c>
    </row>
    <row r="50" spans="1:5" ht="16.5" customHeight="1">
      <c r="A50" s="13">
        <v>48</v>
      </c>
      <c r="B50" s="14" t="s">
        <v>6</v>
      </c>
      <c r="C50" s="13" t="str">
        <f>"2020010202"</f>
        <v>2020010202</v>
      </c>
      <c r="D50" s="15">
        <v>66.83</v>
      </c>
      <c r="E50" s="15" t="s">
        <v>8</v>
      </c>
    </row>
    <row r="51" spans="1:5" ht="16.5" customHeight="1">
      <c r="A51" s="13">
        <v>49</v>
      </c>
      <c r="B51" s="14" t="s">
        <v>6</v>
      </c>
      <c r="C51" s="13" t="str">
        <f>"2020010204"</f>
        <v>2020010204</v>
      </c>
      <c r="D51" s="15">
        <v>66.76</v>
      </c>
      <c r="E51" s="15" t="s">
        <v>8</v>
      </c>
    </row>
    <row r="52" spans="1:5" ht="16.5" customHeight="1">
      <c r="A52" s="13">
        <v>50</v>
      </c>
      <c r="B52" s="14" t="s">
        <v>6</v>
      </c>
      <c r="C52" s="13" t="str">
        <f>"2020010510"</f>
        <v>2020010510</v>
      </c>
      <c r="D52" s="15">
        <v>66.68</v>
      </c>
      <c r="E52" s="15" t="s">
        <v>8</v>
      </c>
    </row>
    <row r="53" spans="1:5" ht="16.5" customHeight="1">
      <c r="A53" s="13">
        <v>51</v>
      </c>
      <c r="B53" s="14" t="s">
        <v>6</v>
      </c>
      <c r="C53" s="13" t="str">
        <f>"2020010203"</f>
        <v>2020010203</v>
      </c>
      <c r="D53" s="15">
        <v>66.6</v>
      </c>
      <c r="E53" s="15" t="s">
        <v>8</v>
      </c>
    </row>
    <row r="54" spans="1:5" ht="16.5" customHeight="1">
      <c r="A54" s="13">
        <v>52</v>
      </c>
      <c r="B54" s="14" t="s">
        <v>6</v>
      </c>
      <c r="C54" s="13" t="str">
        <f>"2020010417"</f>
        <v>2020010417</v>
      </c>
      <c r="D54" s="15">
        <v>66.58</v>
      </c>
      <c r="E54" s="15" t="s">
        <v>8</v>
      </c>
    </row>
    <row r="55" spans="1:5" ht="16.5" customHeight="1">
      <c r="A55" s="13">
        <v>53</v>
      </c>
      <c r="B55" s="14" t="s">
        <v>6</v>
      </c>
      <c r="C55" s="13" t="str">
        <f>"2020010205"</f>
        <v>2020010205</v>
      </c>
      <c r="D55" s="15">
        <v>66.33</v>
      </c>
      <c r="E55" s="15" t="s">
        <v>8</v>
      </c>
    </row>
    <row r="56" spans="1:5" ht="16.5" customHeight="1">
      <c r="A56" s="13">
        <v>54</v>
      </c>
      <c r="B56" s="14" t="s">
        <v>6</v>
      </c>
      <c r="C56" s="13" t="str">
        <f>"2020010513"</f>
        <v>2020010513</v>
      </c>
      <c r="D56" s="15">
        <v>66.3</v>
      </c>
      <c r="E56" s="15" t="s">
        <v>8</v>
      </c>
    </row>
    <row r="57" spans="1:5" ht="16.5" customHeight="1">
      <c r="A57" s="13">
        <v>55</v>
      </c>
      <c r="B57" s="14" t="s">
        <v>6</v>
      </c>
      <c r="C57" s="13" t="str">
        <f>"2020010603"</f>
        <v>2020010603</v>
      </c>
      <c r="D57" s="15">
        <v>66.28</v>
      </c>
      <c r="E57" s="15" t="s">
        <v>8</v>
      </c>
    </row>
    <row r="58" spans="1:5" ht="16.5" customHeight="1">
      <c r="A58" s="13">
        <v>56</v>
      </c>
      <c r="B58" s="14" t="s">
        <v>6</v>
      </c>
      <c r="C58" s="13" t="str">
        <f>"2020010207"</f>
        <v>2020010207</v>
      </c>
      <c r="D58" s="15">
        <v>66.26</v>
      </c>
      <c r="E58" s="15" t="s">
        <v>8</v>
      </c>
    </row>
    <row r="59" spans="1:5" ht="16.5" customHeight="1">
      <c r="A59" s="13">
        <v>57</v>
      </c>
      <c r="B59" s="14" t="s">
        <v>6</v>
      </c>
      <c r="C59" s="13" t="str">
        <f>"2020010402"</f>
        <v>2020010402</v>
      </c>
      <c r="D59" s="15">
        <v>66.23</v>
      </c>
      <c r="E59" s="15" t="s">
        <v>8</v>
      </c>
    </row>
    <row r="60" spans="1:5" ht="16.5" customHeight="1">
      <c r="A60" s="13">
        <v>58</v>
      </c>
      <c r="B60" s="14" t="s">
        <v>6</v>
      </c>
      <c r="C60" s="13" t="str">
        <f>"2020010516"</f>
        <v>2020010516</v>
      </c>
      <c r="D60" s="15">
        <v>66.09</v>
      </c>
      <c r="E60" s="15" t="s">
        <v>8</v>
      </c>
    </row>
    <row r="61" spans="1:5" ht="16.5" customHeight="1">
      <c r="A61" s="13">
        <v>59</v>
      </c>
      <c r="B61" s="14" t="s">
        <v>6</v>
      </c>
      <c r="C61" s="13" t="str">
        <f>"2020010118"</f>
        <v>2020010118</v>
      </c>
      <c r="D61" s="15">
        <v>65.84</v>
      </c>
      <c r="E61" s="15" t="s">
        <v>8</v>
      </c>
    </row>
    <row r="62" spans="1:5" ht="16.5" customHeight="1">
      <c r="A62" s="13">
        <v>60</v>
      </c>
      <c r="B62" s="14" t="s">
        <v>6</v>
      </c>
      <c r="C62" s="13" t="str">
        <f>"2020010106"</f>
        <v>2020010106</v>
      </c>
      <c r="D62" s="15">
        <v>65.69</v>
      </c>
      <c r="E62" s="15" t="s">
        <v>8</v>
      </c>
    </row>
    <row r="63" spans="1:5" ht="16.5" customHeight="1">
      <c r="A63" s="13">
        <v>61</v>
      </c>
      <c r="B63" s="14" t="s">
        <v>6</v>
      </c>
      <c r="C63" s="13" t="str">
        <f>"2020010517"</f>
        <v>2020010517</v>
      </c>
      <c r="D63" s="15">
        <v>65.59</v>
      </c>
      <c r="E63" s="15" t="s">
        <v>8</v>
      </c>
    </row>
    <row r="64" spans="1:5" ht="16.5" customHeight="1">
      <c r="A64" s="13">
        <v>62</v>
      </c>
      <c r="B64" s="14" t="s">
        <v>6</v>
      </c>
      <c r="C64" s="13" t="str">
        <f>"2020010518"</f>
        <v>2020010518</v>
      </c>
      <c r="D64" s="15">
        <v>65.25</v>
      </c>
      <c r="E64" s="15" t="s">
        <v>8</v>
      </c>
    </row>
    <row r="65" spans="1:5" ht="16.5" customHeight="1">
      <c r="A65" s="13">
        <v>63</v>
      </c>
      <c r="B65" s="14" t="s">
        <v>6</v>
      </c>
      <c r="C65" s="13" t="str">
        <f>"2020010125"</f>
        <v>2020010125</v>
      </c>
      <c r="D65" s="15">
        <v>64.94</v>
      </c>
      <c r="E65" s="15" t="s">
        <v>8</v>
      </c>
    </row>
    <row r="66" spans="1:5" ht="16.5" customHeight="1">
      <c r="A66" s="13">
        <v>64</v>
      </c>
      <c r="B66" s="14" t="s">
        <v>6</v>
      </c>
      <c r="C66" s="13" t="str">
        <f>"2020010311"</f>
        <v>2020010311</v>
      </c>
      <c r="D66" s="15">
        <v>64.93</v>
      </c>
      <c r="E66" s="15" t="s">
        <v>8</v>
      </c>
    </row>
    <row r="67" spans="1:5" ht="16.5" customHeight="1">
      <c r="A67" s="13">
        <v>65</v>
      </c>
      <c r="B67" s="14" t="s">
        <v>6</v>
      </c>
      <c r="C67" s="13" t="str">
        <f>"2020010608"</f>
        <v>2020010608</v>
      </c>
      <c r="D67" s="15">
        <v>64.92</v>
      </c>
      <c r="E67" s="15" t="s">
        <v>8</v>
      </c>
    </row>
    <row r="68" spans="1:5" ht="16.5" customHeight="1">
      <c r="A68" s="13">
        <v>66</v>
      </c>
      <c r="B68" s="14" t="s">
        <v>6</v>
      </c>
      <c r="C68" s="13" t="str">
        <f>"2020010301"</f>
        <v>2020010301</v>
      </c>
      <c r="D68" s="15">
        <v>64.78</v>
      </c>
      <c r="E68" s="15" t="s">
        <v>8</v>
      </c>
    </row>
    <row r="69" spans="1:5" ht="16.5" customHeight="1">
      <c r="A69" s="13">
        <v>67</v>
      </c>
      <c r="B69" s="14" t="s">
        <v>6</v>
      </c>
      <c r="C69" s="13" t="str">
        <f>"2020010321"</f>
        <v>2020010321</v>
      </c>
      <c r="D69" s="15">
        <v>64.6</v>
      </c>
      <c r="E69" s="15" t="s">
        <v>8</v>
      </c>
    </row>
    <row r="70" spans="1:5" ht="16.5" customHeight="1">
      <c r="A70" s="13">
        <v>68</v>
      </c>
      <c r="B70" s="14" t="s">
        <v>6</v>
      </c>
      <c r="C70" s="13" t="str">
        <f>"2020010111"</f>
        <v>2020010111</v>
      </c>
      <c r="D70" s="15">
        <v>64.49</v>
      </c>
      <c r="E70" s="15" t="s">
        <v>8</v>
      </c>
    </row>
    <row r="71" spans="1:5" ht="16.5" customHeight="1">
      <c r="A71" s="13">
        <v>69</v>
      </c>
      <c r="B71" s="14" t="s">
        <v>6</v>
      </c>
      <c r="C71" s="13" t="str">
        <f>"2020010330"</f>
        <v>2020010330</v>
      </c>
      <c r="D71" s="15">
        <v>64.49</v>
      </c>
      <c r="E71" s="15" t="s">
        <v>8</v>
      </c>
    </row>
    <row r="72" spans="1:5" ht="16.5" customHeight="1">
      <c r="A72" s="13">
        <v>70</v>
      </c>
      <c r="B72" s="14" t="s">
        <v>6</v>
      </c>
      <c r="C72" s="13" t="str">
        <f>"2020010426"</f>
        <v>2020010426</v>
      </c>
      <c r="D72" s="15">
        <v>64.35</v>
      </c>
      <c r="E72" s="15" t="s">
        <v>8</v>
      </c>
    </row>
    <row r="73" spans="1:5" ht="16.5" customHeight="1">
      <c r="A73" s="13">
        <v>71</v>
      </c>
      <c r="B73" s="14" t="s">
        <v>6</v>
      </c>
      <c r="C73" s="13" t="str">
        <f>"2020010511"</f>
        <v>2020010511</v>
      </c>
      <c r="D73" s="15">
        <v>64.29</v>
      </c>
      <c r="E73" s="15" t="s">
        <v>8</v>
      </c>
    </row>
    <row r="74" spans="1:5" ht="16.5" customHeight="1">
      <c r="A74" s="13">
        <v>72</v>
      </c>
      <c r="B74" s="14" t="s">
        <v>6</v>
      </c>
      <c r="C74" s="13" t="str">
        <f>"2020010318"</f>
        <v>2020010318</v>
      </c>
      <c r="D74" s="15">
        <v>64.27</v>
      </c>
      <c r="E74" s="15" t="s">
        <v>8</v>
      </c>
    </row>
    <row r="75" spans="1:5" ht="16.5" customHeight="1">
      <c r="A75" s="13">
        <v>73</v>
      </c>
      <c r="B75" s="14" t="s">
        <v>6</v>
      </c>
      <c r="C75" s="13" t="str">
        <f>"2020010127"</f>
        <v>2020010127</v>
      </c>
      <c r="D75" s="15">
        <v>64.1</v>
      </c>
      <c r="E75" s="15" t="s">
        <v>8</v>
      </c>
    </row>
    <row r="76" spans="1:5" ht="16.5" customHeight="1">
      <c r="A76" s="13">
        <v>74</v>
      </c>
      <c r="B76" s="14" t="s">
        <v>6</v>
      </c>
      <c r="C76" s="13" t="str">
        <f>"2020010231"</f>
        <v>2020010231</v>
      </c>
      <c r="D76" s="15">
        <v>64.08</v>
      </c>
      <c r="E76" s="15" t="s">
        <v>8</v>
      </c>
    </row>
    <row r="77" spans="1:5" ht="16.5" customHeight="1">
      <c r="A77" s="13">
        <v>75</v>
      </c>
      <c r="B77" s="14" t="s">
        <v>6</v>
      </c>
      <c r="C77" s="13" t="str">
        <f>"2020010116"</f>
        <v>2020010116</v>
      </c>
      <c r="D77" s="15">
        <v>64.01</v>
      </c>
      <c r="E77" s="15" t="s">
        <v>8</v>
      </c>
    </row>
    <row r="78" spans="1:5" ht="16.5" customHeight="1">
      <c r="A78" s="13">
        <v>76</v>
      </c>
      <c r="B78" s="14" t="s">
        <v>6</v>
      </c>
      <c r="C78" s="13" t="str">
        <f>"2020010107"</f>
        <v>2020010107</v>
      </c>
      <c r="D78" s="15">
        <v>63.56</v>
      </c>
      <c r="E78" s="15" t="s">
        <v>8</v>
      </c>
    </row>
    <row r="79" spans="1:5" ht="16.5" customHeight="1">
      <c r="A79" s="13">
        <v>77</v>
      </c>
      <c r="B79" s="14" t="s">
        <v>6</v>
      </c>
      <c r="C79" s="13" t="str">
        <f>"2020010214"</f>
        <v>2020010214</v>
      </c>
      <c r="D79" s="15">
        <v>63.37</v>
      </c>
      <c r="E79" s="15" t="s">
        <v>8</v>
      </c>
    </row>
    <row r="80" spans="1:5" ht="16.5" customHeight="1">
      <c r="A80" s="13">
        <v>78</v>
      </c>
      <c r="B80" s="14" t="s">
        <v>6</v>
      </c>
      <c r="C80" s="13" t="str">
        <f>"2020010514"</f>
        <v>2020010514</v>
      </c>
      <c r="D80" s="15">
        <v>63.02</v>
      </c>
      <c r="E80" s="15" t="s">
        <v>8</v>
      </c>
    </row>
    <row r="81" spans="1:5" ht="16.5" customHeight="1">
      <c r="A81" s="13">
        <v>79</v>
      </c>
      <c r="B81" s="14" t="s">
        <v>6</v>
      </c>
      <c r="C81" s="13" t="str">
        <f>"2020010421"</f>
        <v>2020010421</v>
      </c>
      <c r="D81" s="15">
        <v>62.84</v>
      </c>
      <c r="E81" s="15" t="s">
        <v>8</v>
      </c>
    </row>
    <row r="82" spans="1:5" ht="16.5" customHeight="1">
      <c r="A82" s="13">
        <v>80</v>
      </c>
      <c r="B82" s="14" t="s">
        <v>6</v>
      </c>
      <c r="C82" s="13" t="str">
        <f>"2020010130"</f>
        <v>2020010130</v>
      </c>
      <c r="D82" s="15">
        <v>62.7</v>
      </c>
      <c r="E82" s="15" t="s">
        <v>8</v>
      </c>
    </row>
    <row r="83" spans="1:5" ht="16.5" customHeight="1">
      <c r="A83" s="13">
        <v>81</v>
      </c>
      <c r="B83" s="14" t="s">
        <v>6</v>
      </c>
      <c r="C83" s="13" t="str">
        <f>"2020010418"</f>
        <v>2020010418</v>
      </c>
      <c r="D83" s="15">
        <v>62.58</v>
      </c>
      <c r="E83" s="15" t="s">
        <v>8</v>
      </c>
    </row>
    <row r="84" spans="1:5" ht="16.5" customHeight="1">
      <c r="A84" s="13">
        <v>82</v>
      </c>
      <c r="B84" s="14" t="s">
        <v>6</v>
      </c>
      <c r="C84" s="13" t="str">
        <f>"2020010215"</f>
        <v>2020010215</v>
      </c>
      <c r="D84" s="15">
        <v>62.49</v>
      </c>
      <c r="E84" s="15" t="s">
        <v>8</v>
      </c>
    </row>
    <row r="85" spans="1:5" ht="16.5" customHeight="1">
      <c r="A85" s="13">
        <v>83</v>
      </c>
      <c r="B85" s="14" t="s">
        <v>6</v>
      </c>
      <c r="C85" s="13" t="str">
        <f>"2020010605"</f>
        <v>2020010605</v>
      </c>
      <c r="D85" s="15">
        <v>62.43</v>
      </c>
      <c r="E85" s="15" t="s">
        <v>8</v>
      </c>
    </row>
    <row r="86" spans="1:5" ht="16.5" customHeight="1">
      <c r="A86" s="13">
        <v>84</v>
      </c>
      <c r="B86" s="14" t="s">
        <v>6</v>
      </c>
      <c r="C86" s="13" t="str">
        <f>"2020010524"</f>
        <v>2020010524</v>
      </c>
      <c r="D86" s="15">
        <v>62.35</v>
      </c>
      <c r="E86" s="15" t="s">
        <v>8</v>
      </c>
    </row>
    <row r="87" spans="1:5" ht="16.5" customHeight="1">
      <c r="A87" s="13">
        <v>85</v>
      </c>
      <c r="B87" s="14" t="s">
        <v>6</v>
      </c>
      <c r="C87" s="13" t="str">
        <f>"2020010109"</f>
        <v>2020010109</v>
      </c>
      <c r="D87" s="15">
        <v>62.31</v>
      </c>
      <c r="E87" s="15" t="s">
        <v>8</v>
      </c>
    </row>
    <row r="88" spans="1:5" ht="16.5" customHeight="1">
      <c r="A88" s="13">
        <v>86</v>
      </c>
      <c r="B88" s="14" t="s">
        <v>6</v>
      </c>
      <c r="C88" s="13" t="str">
        <f>"2020010607"</f>
        <v>2020010607</v>
      </c>
      <c r="D88" s="15">
        <v>62.3</v>
      </c>
      <c r="E88" s="15" t="s">
        <v>8</v>
      </c>
    </row>
    <row r="89" spans="1:5" ht="16.5" customHeight="1">
      <c r="A89" s="13">
        <v>87</v>
      </c>
      <c r="B89" s="14" t="s">
        <v>6</v>
      </c>
      <c r="C89" s="13" t="str">
        <f>"2020010427"</f>
        <v>2020010427</v>
      </c>
      <c r="D89" s="15">
        <v>62.17</v>
      </c>
      <c r="E89" s="15" t="s">
        <v>8</v>
      </c>
    </row>
    <row r="90" spans="1:5" ht="16.5" customHeight="1">
      <c r="A90" s="13">
        <v>88</v>
      </c>
      <c r="B90" s="14" t="s">
        <v>6</v>
      </c>
      <c r="C90" s="13" t="str">
        <f>"2020010124"</f>
        <v>2020010124</v>
      </c>
      <c r="D90" s="15">
        <v>62.03</v>
      </c>
      <c r="E90" s="15" t="s">
        <v>8</v>
      </c>
    </row>
    <row r="91" spans="1:5" ht="16.5" customHeight="1">
      <c r="A91" s="13">
        <v>89</v>
      </c>
      <c r="B91" s="14" t="s">
        <v>6</v>
      </c>
      <c r="C91" s="13" t="str">
        <f>"2020010601"</f>
        <v>2020010601</v>
      </c>
      <c r="D91" s="15">
        <v>61.57</v>
      </c>
      <c r="E91" s="15" t="s">
        <v>8</v>
      </c>
    </row>
    <row r="92" spans="1:5" ht="16.5" customHeight="1">
      <c r="A92" s="13">
        <v>90</v>
      </c>
      <c r="B92" s="14" t="s">
        <v>6</v>
      </c>
      <c r="C92" s="13" t="str">
        <f>"2020010329"</f>
        <v>2020010329</v>
      </c>
      <c r="D92" s="15">
        <v>61.44</v>
      </c>
      <c r="E92" s="15" t="s">
        <v>8</v>
      </c>
    </row>
    <row r="93" spans="1:5" ht="16.5" customHeight="1">
      <c r="A93" s="13">
        <v>91</v>
      </c>
      <c r="B93" s="14" t="s">
        <v>6</v>
      </c>
      <c r="C93" s="13" t="str">
        <f>"2020010211"</f>
        <v>2020010211</v>
      </c>
      <c r="D93" s="15">
        <v>61.42</v>
      </c>
      <c r="E93" s="15" t="s">
        <v>8</v>
      </c>
    </row>
    <row r="94" spans="1:5" ht="16.5" customHeight="1">
      <c r="A94" s="13">
        <v>92</v>
      </c>
      <c r="B94" s="14" t="s">
        <v>6</v>
      </c>
      <c r="C94" s="13" t="str">
        <f>"2020010303"</f>
        <v>2020010303</v>
      </c>
      <c r="D94" s="15">
        <v>61.19</v>
      </c>
      <c r="E94" s="15" t="s">
        <v>8</v>
      </c>
    </row>
    <row r="95" spans="1:5" ht="16.5" customHeight="1">
      <c r="A95" s="13">
        <v>93</v>
      </c>
      <c r="B95" s="14" t="s">
        <v>6</v>
      </c>
      <c r="C95" s="13" t="str">
        <f>"2020010407"</f>
        <v>2020010407</v>
      </c>
      <c r="D95" s="15">
        <v>60.79</v>
      </c>
      <c r="E95" s="15" t="s">
        <v>8</v>
      </c>
    </row>
    <row r="96" spans="1:5" ht="16.5" customHeight="1">
      <c r="A96" s="13">
        <v>94</v>
      </c>
      <c r="B96" s="14" t="s">
        <v>6</v>
      </c>
      <c r="C96" s="13" t="str">
        <f>"2020010319"</f>
        <v>2020010319</v>
      </c>
      <c r="D96" s="15">
        <v>60.77</v>
      </c>
      <c r="E96" s="15" t="s">
        <v>8</v>
      </c>
    </row>
    <row r="97" spans="1:5" ht="16.5" customHeight="1">
      <c r="A97" s="13">
        <v>95</v>
      </c>
      <c r="B97" s="14" t="s">
        <v>6</v>
      </c>
      <c r="C97" s="13" t="str">
        <f>"2020010529"</f>
        <v>2020010529</v>
      </c>
      <c r="D97" s="15">
        <v>60.77</v>
      </c>
      <c r="E97" s="15" t="s">
        <v>8</v>
      </c>
    </row>
    <row r="98" spans="1:5" ht="16.5" customHeight="1">
      <c r="A98" s="13">
        <v>96</v>
      </c>
      <c r="B98" s="14" t="s">
        <v>6</v>
      </c>
      <c r="C98" s="13" t="str">
        <f>"2020010521"</f>
        <v>2020010521</v>
      </c>
      <c r="D98" s="15">
        <v>60.51</v>
      </c>
      <c r="E98" s="15" t="s">
        <v>8</v>
      </c>
    </row>
    <row r="99" spans="1:5" ht="16.5" customHeight="1">
      <c r="A99" s="13">
        <v>97</v>
      </c>
      <c r="B99" s="14" t="s">
        <v>6</v>
      </c>
      <c r="C99" s="13" t="str">
        <f>"2020010428"</f>
        <v>2020010428</v>
      </c>
      <c r="D99" s="15">
        <v>60.5</v>
      </c>
      <c r="E99" s="15" t="s">
        <v>8</v>
      </c>
    </row>
    <row r="100" spans="1:5" ht="16.5" customHeight="1">
      <c r="A100" s="13">
        <v>98</v>
      </c>
      <c r="B100" s="14" t="s">
        <v>6</v>
      </c>
      <c r="C100" s="13" t="str">
        <f>"2020010101"</f>
        <v>2020010101</v>
      </c>
      <c r="D100" s="15">
        <v>60.49</v>
      </c>
      <c r="E100" s="15" t="s">
        <v>8</v>
      </c>
    </row>
    <row r="101" spans="1:5" ht="16.5" customHeight="1">
      <c r="A101" s="13">
        <v>99</v>
      </c>
      <c r="B101" s="14" t="s">
        <v>6</v>
      </c>
      <c r="C101" s="13" t="str">
        <f>"2020010309"</f>
        <v>2020010309</v>
      </c>
      <c r="D101" s="15">
        <v>60.43</v>
      </c>
      <c r="E101" s="15" t="s">
        <v>8</v>
      </c>
    </row>
    <row r="102" spans="1:5" ht="16.5" customHeight="1">
      <c r="A102" s="13">
        <v>100</v>
      </c>
      <c r="B102" s="14" t="s">
        <v>6</v>
      </c>
      <c r="C102" s="13" t="str">
        <f>"2020010527"</f>
        <v>2020010527</v>
      </c>
      <c r="D102" s="15">
        <v>60.27</v>
      </c>
      <c r="E102" s="15" t="s">
        <v>8</v>
      </c>
    </row>
    <row r="103" spans="1:5" ht="16.5" customHeight="1">
      <c r="A103" s="13">
        <v>101</v>
      </c>
      <c r="B103" s="14" t="s">
        <v>6</v>
      </c>
      <c r="C103" s="13" t="str">
        <f>"2020010328"</f>
        <v>2020010328</v>
      </c>
      <c r="D103" s="15">
        <v>60.23</v>
      </c>
      <c r="E103" s="15" t="s">
        <v>8</v>
      </c>
    </row>
    <row r="104" spans="1:5" ht="16.5" customHeight="1">
      <c r="A104" s="13">
        <v>102</v>
      </c>
      <c r="B104" s="14" t="s">
        <v>6</v>
      </c>
      <c r="C104" s="13" t="str">
        <f>"2020010230"</f>
        <v>2020010230</v>
      </c>
      <c r="D104" s="15">
        <v>59.93</v>
      </c>
      <c r="E104" s="15" t="s">
        <v>8</v>
      </c>
    </row>
    <row r="105" spans="1:5" ht="16.5" customHeight="1">
      <c r="A105" s="13">
        <v>103</v>
      </c>
      <c r="B105" s="14" t="s">
        <v>6</v>
      </c>
      <c r="C105" s="13" t="str">
        <f>"2020010401"</f>
        <v>2020010401</v>
      </c>
      <c r="D105" s="15">
        <v>59.7</v>
      </c>
      <c r="E105" s="15" t="s">
        <v>8</v>
      </c>
    </row>
    <row r="106" spans="1:5" ht="16.5" customHeight="1">
      <c r="A106" s="13">
        <v>104</v>
      </c>
      <c r="B106" s="14" t="s">
        <v>6</v>
      </c>
      <c r="C106" s="13" t="str">
        <f>"2020010606"</f>
        <v>2020010606</v>
      </c>
      <c r="D106" s="15">
        <v>59.66</v>
      </c>
      <c r="E106" s="15" t="s">
        <v>8</v>
      </c>
    </row>
    <row r="107" spans="1:5" ht="16.5" customHeight="1">
      <c r="A107" s="13">
        <v>105</v>
      </c>
      <c r="B107" s="14" t="s">
        <v>6</v>
      </c>
      <c r="C107" s="13" t="str">
        <f>"2020010609"</f>
        <v>2020010609</v>
      </c>
      <c r="D107" s="15">
        <v>59.66</v>
      </c>
      <c r="E107" s="15" t="s">
        <v>8</v>
      </c>
    </row>
    <row r="108" spans="1:5" ht="16.5" customHeight="1">
      <c r="A108" s="13">
        <v>106</v>
      </c>
      <c r="B108" s="14" t="s">
        <v>6</v>
      </c>
      <c r="C108" s="13" t="str">
        <f>"2020010316"</f>
        <v>2020010316</v>
      </c>
      <c r="D108" s="15">
        <v>59.48</v>
      </c>
      <c r="E108" s="15" t="s">
        <v>8</v>
      </c>
    </row>
    <row r="109" spans="1:5" ht="16.5" customHeight="1">
      <c r="A109" s="13">
        <v>107</v>
      </c>
      <c r="B109" s="14" t="s">
        <v>6</v>
      </c>
      <c r="C109" s="13" t="str">
        <f>"2020010302"</f>
        <v>2020010302</v>
      </c>
      <c r="D109" s="15">
        <v>59.32</v>
      </c>
      <c r="E109" s="15" t="s">
        <v>8</v>
      </c>
    </row>
    <row r="110" spans="1:5" ht="16.5" customHeight="1">
      <c r="A110" s="13">
        <v>108</v>
      </c>
      <c r="B110" s="14" t="s">
        <v>6</v>
      </c>
      <c r="C110" s="13" t="str">
        <f>"2020010229"</f>
        <v>2020010229</v>
      </c>
      <c r="D110" s="15">
        <v>59.23</v>
      </c>
      <c r="E110" s="15" t="s">
        <v>8</v>
      </c>
    </row>
    <row r="111" spans="1:5" ht="16.5" customHeight="1">
      <c r="A111" s="13">
        <v>109</v>
      </c>
      <c r="B111" s="14" t="s">
        <v>6</v>
      </c>
      <c r="C111" s="13" t="str">
        <f>"2020010206"</f>
        <v>2020010206</v>
      </c>
      <c r="D111" s="15">
        <v>58.66</v>
      </c>
      <c r="E111" s="15" t="s">
        <v>8</v>
      </c>
    </row>
    <row r="112" spans="1:5" ht="16.5" customHeight="1">
      <c r="A112" s="13">
        <v>110</v>
      </c>
      <c r="B112" s="14" t="s">
        <v>6</v>
      </c>
      <c r="C112" s="13" t="str">
        <f>"2020010305"</f>
        <v>2020010305</v>
      </c>
      <c r="D112" s="15">
        <v>58.57</v>
      </c>
      <c r="E112" s="15" t="s">
        <v>8</v>
      </c>
    </row>
    <row r="113" spans="1:5" ht="16.5" customHeight="1">
      <c r="A113" s="13">
        <v>111</v>
      </c>
      <c r="B113" s="14" t="s">
        <v>6</v>
      </c>
      <c r="C113" s="13" t="str">
        <f>"2020010604"</f>
        <v>2020010604</v>
      </c>
      <c r="D113" s="15">
        <v>58.45</v>
      </c>
      <c r="E113" s="15" t="s">
        <v>8</v>
      </c>
    </row>
    <row r="114" spans="1:5" ht="16.5" customHeight="1">
      <c r="A114" s="13">
        <v>112</v>
      </c>
      <c r="B114" s="14" t="s">
        <v>6</v>
      </c>
      <c r="C114" s="13" t="str">
        <f>"2020010313"</f>
        <v>2020010313</v>
      </c>
      <c r="D114" s="15">
        <v>58</v>
      </c>
      <c r="E114" s="15" t="s">
        <v>8</v>
      </c>
    </row>
    <row r="115" spans="1:5" ht="16.5" customHeight="1">
      <c r="A115" s="13">
        <v>113</v>
      </c>
      <c r="B115" s="14" t="s">
        <v>6</v>
      </c>
      <c r="C115" s="13" t="str">
        <f>"2020010531"</f>
        <v>2020010531</v>
      </c>
      <c r="D115" s="15">
        <v>57.65</v>
      </c>
      <c r="E115" s="15" t="s">
        <v>8</v>
      </c>
    </row>
    <row r="116" spans="1:5" ht="16.5" customHeight="1">
      <c r="A116" s="13">
        <v>114</v>
      </c>
      <c r="B116" s="14" t="s">
        <v>6</v>
      </c>
      <c r="C116" s="13" t="str">
        <f>"2020010115"</f>
        <v>2020010115</v>
      </c>
      <c r="D116" s="15">
        <v>57.34</v>
      </c>
      <c r="E116" s="15" t="s">
        <v>8</v>
      </c>
    </row>
    <row r="117" spans="1:5" ht="16.5" customHeight="1">
      <c r="A117" s="13">
        <v>115</v>
      </c>
      <c r="B117" s="14" t="s">
        <v>6</v>
      </c>
      <c r="C117" s="13" t="str">
        <f>"2020010220"</f>
        <v>2020010220</v>
      </c>
      <c r="D117" s="15">
        <v>57.31</v>
      </c>
      <c r="E117" s="15" t="s">
        <v>8</v>
      </c>
    </row>
    <row r="118" spans="1:5" ht="16.5" customHeight="1">
      <c r="A118" s="13">
        <v>116</v>
      </c>
      <c r="B118" s="14" t="s">
        <v>6</v>
      </c>
      <c r="C118" s="13" t="str">
        <f>"2020010406"</f>
        <v>2020010406</v>
      </c>
      <c r="D118" s="15">
        <v>57.01</v>
      </c>
      <c r="E118" s="15" t="s">
        <v>8</v>
      </c>
    </row>
    <row r="119" spans="1:5" ht="16.5" customHeight="1">
      <c r="A119" s="13">
        <v>117</v>
      </c>
      <c r="B119" s="14" t="s">
        <v>6</v>
      </c>
      <c r="C119" s="13" t="str">
        <f>"2020010323"</f>
        <v>2020010323</v>
      </c>
      <c r="D119" s="15">
        <v>56.99</v>
      </c>
      <c r="E119" s="15" t="s">
        <v>8</v>
      </c>
    </row>
    <row r="120" spans="1:5" ht="16.5" customHeight="1">
      <c r="A120" s="13">
        <v>118</v>
      </c>
      <c r="B120" s="14" t="s">
        <v>6</v>
      </c>
      <c r="C120" s="13" t="str">
        <f>"2020010315"</f>
        <v>2020010315</v>
      </c>
      <c r="D120" s="15">
        <v>56.55</v>
      </c>
      <c r="E120" s="15" t="s">
        <v>8</v>
      </c>
    </row>
    <row r="121" spans="1:5" ht="16.5" customHeight="1">
      <c r="A121" s="13">
        <v>119</v>
      </c>
      <c r="B121" s="14" t="s">
        <v>6</v>
      </c>
      <c r="C121" s="13" t="str">
        <f>"2020010515"</f>
        <v>2020010515</v>
      </c>
      <c r="D121" s="15">
        <v>56.42</v>
      </c>
      <c r="E121" s="15" t="s">
        <v>8</v>
      </c>
    </row>
    <row r="122" spans="1:5" ht="16.5" customHeight="1">
      <c r="A122" s="13">
        <v>120</v>
      </c>
      <c r="B122" s="14" t="s">
        <v>6</v>
      </c>
      <c r="C122" s="13" t="str">
        <f>"2020010327"</f>
        <v>2020010327</v>
      </c>
      <c r="D122" s="15">
        <v>56.21</v>
      </c>
      <c r="E122" s="15" t="s">
        <v>8</v>
      </c>
    </row>
    <row r="123" spans="1:5" ht="16.5" customHeight="1">
      <c r="A123" s="13">
        <v>121</v>
      </c>
      <c r="B123" s="14" t="s">
        <v>6</v>
      </c>
      <c r="C123" s="13" t="str">
        <f>"2020010208"</f>
        <v>2020010208</v>
      </c>
      <c r="D123" s="15">
        <v>56.04</v>
      </c>
      <c r="E123" s="15" t="s">
        <v>8</v>
      </c>
    </row>
    <row r="124" spans="1:5" ht="16.5" customHeight="1">
      <c r="A124" s="13">
        <v>122</v>
      </c>
      <c r="B124" s="14" t="s">
        <v>6</v>
      </c>
      <c r="C124" s="13" t="str">
        <f>"2020010217"</f>
        <v>2020010217</v>
      </c>
      <c r="D124" s="15">
        <v>55.8</v>
      </c>
      <c r="E124" s="15" t="s">
        <v>8</v>
      </c>
    </row>
    <row r="125" spans="1:5" ht="16.5" customHeight="1">
      <c r="A125" s="13">
        <v>123</v>
      </c>
      <c r="B125" s="14" t="s">
        <v>6</v>
      </c>
      <c r="C125" s="13" t="str">
        <f>"2020010322"</f>
        <v>2020010322</v>
      </c>
      <c r="D125" s="15">
        <v>55.34</v>
      </c>
      <c r="E125" s="15" t="s">
        <v>8</v>
      </c>
    </row>
    <row r="126" spans="1:5" ht="16.5" customHeight="1">
      <c r="A126" s="13">
        <v>124</v>
      </c>
      <c r="B126" s="14" t="s">
        <v>6</v>
      </c>
      <c r="C126" s="13" t="str">
        <f>"2020010213"</f>
        <v>2020010213</v>
      </c>
      <c r="D126" s="15">
        <v>54.36</v>
      </c>
      <c r="E126" s="15" t="s">
        <v>8</v>
      </c>
    </row>
    <row r="127" spans="1:5" ht="16.5" customHeight="1">
      <c r="A127" s="13">
        <v>125</v>
      </c>
      <c r="B127" s="14" t="s">
        <v>6</v>
      </c>
      <c r="C127" s="13" t="str">
        <f>"2020010122"</f>
        <v>2020010122</v>
      </c>
      <c r="D127" s="15">
        <v>54.33</v>
      </c>
      <c r="E127" s="15" t="s">
        <v>8</v>
      </c>
    </row>
    <row r="128" spans="1:5" ht="16.5" customHeight="1">
      <c r="A128" s="13">
        <v>126</v>
      </c>
      <c r="B128" s="14" t="s">
        <v>6</v>
      </c>
      <c r="C128" s="13" t="str">
        <f>"2020010423"</f>
        <v>2020010423</v>
      </c>
      <c r="D128" s="15">
        <v>53.99</v>
      </c>
      <c r="E128" s="15" t="s">
        <v>8</v>
      </c>
    </row>
    <row r="129" spans="1:5" ht="16.5" customHeight="1">
      <c r="A129" s="13">
        <v>127</v>
      </c>
      <c r="B129" s="14" t="s">
        <v>6</v>
      </c>
      <c r="C129" s="13" t="str">
        <f>"2020010430"</f>
        <v>2020010430</v>
      </c>
      <c r="D129" s="15">
        <v>53.25</v>
      </c>
      <c r="E129" s="15" t="s">
        <v>8</v>
      </c>
    </row>
    <row r="130" spans="1:5" ht="16.5" customHeight="1">
      <c r="A130" s="13">
        <v>128</v>
      </c>
      <c r="B130" s="14" t="s">
        <v>6</v>
      </c>
      <c r="C130" s="13" t="str">
        <f>"2020010126"</f>
        <v>2020010126</v>
      </c>
      <c r="D130" s="15">
        <v>50.6</v>
      </c>
      <c r="E130" s="15" t="s">
        <v>8</v>
      </c>
    </row>
    <row r="131" spans="1:5" ht="16.5" customHeight="1">
      <c r="A131" s="13">
        <v>129</v>
      </c>
      <c r="B131" s="14" t="s">
        <v>6</v>
      </c>
      <c r="C131" s="13" t="str">
        <f>"2020010104"</f>
        <v>2020010104</v>
      </c>
      <c r="D131" s="13" t="s">
        <v>9</v>
      </c>
      <c r="E131" s="15" t="s">
        <v>8</v>
      </c>
    </row>
    <row r="132" spans="1:5" ht="16.5" customHeight="1">
      <c r="A132" s="13">
        <v>130</v>
      </c>
      <c r="B132" s="14" t="s">
        <v>6</v>
      </c>
      <c r="C132" s="13" t="str">
        <f>"2020010108"</f>
        <v>2020010108</v>
      </c>
      <c r="D132" s="13" t="s">
        <v>9</v>
      </c>
      <c r="E132" s="15" t="s">
        <v>8</v>
      </c>
    </row>
    <row r="133" spans="1:5" ht="16.5" customHeight="1">
      <c r="A133" s="13">
        <v>131</v>
      </c>
      <c r="B133" s="14" t="s">
        <v>6</v>
      </c>
      <c r="C133" s="13" t="str">
        <f>"2020010113"</f>
        <v>2020010113</v>
      </c>
      <c r="D133" s="13" t="s">
        <v>9</v>
      </c>
      <c r="E133" s="15" t="s">
        <v>8</v>
      </c>
    </row>
    <row r="134" spans="1:5" ht="16.5" customHeight="1">
      <c r="A134" s="13">
        <v>132</v>
      </c>
      <c r="B134" s="14" t="s">
        <v>6</v>
      </c>
      <c r="C134" s="13" t="str">
        <f>"2020010114"</f>
        <v>2020010114</v>
      </c>
      <c r="D134" s="13" t="s">
        <v>9</v>
      </c>
      <c r="E134" s="15" t="s">
        <v>8</v>
      </c>
    </row>
    <row r="135" spans="1:5" ht="16.5" customHeight="1">
      <c r="A135" s="13">
        <v>133</v>
      </c>
      <c r="B135" s="14" t="s">
        <v>6</v>
      </c>
      <c r="C135" s="13" t="str">
        <f>"2020010117"</f>
        <v>2020010117</v>
      </c>
      <c r="D135" s="13" t="s">
        <v>9</v>
      </c>
      <c r="E135" s="15" t="s">
        <v>8</v>
      </c>
    </row>
    <row r="136" spans="1:5" ht="16.5" customHeight="1">
      <c r="A136" s="13">
        <v>134</v>
      </c>
      <c r="B136" s="14" t="s">
        <v>6</v>
      </c>
      <c r="C136" s="13" t="str">
        <f>"2020010119"</f>
        <v>2020010119</v>
      </c>
      <c r="D136" s="13" t="s">
        <v>9</v>
      </c>
      <c r="E136" s="15" t="s">
        <v>8</v>
      </c>
    </row>
    <row r="137" spans="1:5" ht="16.5" customHeight="1">
      <c r="A137" s="13">
        <v>135</v>
      </c>
      <c r="B137" s="14" t="s">
        <v>6</v>
      </c>
      <c r="C137" s="13" t="str">
        <f>"2020010123"</f>
        <v>2020010123</v>
      </c>
      <c r="D137" s="13" t="s">
        <v>9</v>
      </c>
      <c r="E137" s="15" t="s">
        <v>8</v>
      </c>
    </row>
    <row r="138" spans="1:5" ht="16.5" customHeight="1">
      <c r="A138" s="13">
        <v>136</v>
      </c>
      <c r="B138" s="14" t="s">
        <v>6</v>
      </c>
      <c r="C138" s="13" t="str">
        <f>"2020010128"</f>
        <v>2020010128</v>
      </c>
      <c r="D138" s="13" t="s">
        <v>9</v>
      </c>
      <c r="E138" s="15" t="s">
        <v>8</v>
      </c>
    </row>
    <row r="139" spans="1:5" ht="16.5" customHeight="1">
      <c r="A139" s="13">
        <v>137</v>
      </c>
      <c r="B139" s="14" t="s">
        <v>6</v>
      </c>
      <c r="C139" s="13" t="str">
        <f>"2020010129"</f>
        <v>2020010129</v>
      </c>
      <c r="D139" s="13" t="s">
        <v>9</v>
      </c>
      <c r="E139" s="15" t="s">
        <v>8</v>
      </c>
    </row>
    <row r="140" spans="1:5" ht="16.5" customHeight="1">
      <c r="A140" s="13">
        <v>138</v>
      </c>
      <c r="B140" s="14" t="s">
        <v>6</v>
      </c>
      <c r="C140" s="13" t="str">
        <f>"2020010201"</f>
        <v>2020010201</v>
      </c>
      <c r="D140" s="13" t="s">
        <v>9</v>
      </c>
      <c r="E140" s="15" t="s">
        <v>8</v>
      </c>
    </row>
    <row r="141" spans="1:5" ht="16.5" customHeight="1">
      <c r="A141" s="13">
        <v>139</v>
      </c>
      <c r="B141" s="14" t="s">
        <v>6</v>
      </c>
      <c r="C141" s="13" t="str">
        <f>"2020010209"</f>
        <v>2020010209</v>
      </c>
      <c r="D141" s="13" t="s">
        <v>9</v>
      </c>
      <c r="E141" s="15" t="s">
        <v>8</v>
      </c>
    </row>
    <row r="142" spans="1:5" ht="16.5" customHeight="1">
      <c r="A142" s="13">
        <v>140</v>
      </c>
      <c r="B142" s="14" t="s">
        <v>6</v>
      </c>
      <c r="C142" s="13" t="str">
        <f>"2020010210"</f>
        <v>2020010210</v>
      </c>
      <c r="D142" s="13" t="s">
        <v>9</v>
      </c>
      <c r="E142" s="15" t="s">
        <v>8</v>
      </c>
    </row>
    <row r="143" spans="1:5" ht="16.5" customHeight="1">
      <c r="A143" s="13">
        <v>141</v>
      </c>
      <c r="B143" s="14" t="s">
        <v>6</v>
      </c>
      <c r="C143" s="13" t="str">
        <f>"2020010218"</f>
        <v>2020010218</v>
      </c>
      <c r="D143" s="13" t="s">
        <v>9</v>
      </c>
      <c r="E143" s="15" t="s">
        <v>8</v>
      </c>
    </row>
    <row r="144" spans="1:5" ht="16.5" customHeight="1">
      <c r="A144" s="13">
        <v>142</v>
      </c>
      <c r="B144" s="14" t="s">
        <v>6</v>
      </c>
      <c r="C144" s="13" t="str">
        <f>"2020010222"</f>
        <v>2020010222</v>
      </c>
      <c r="D144" s="13" t="s">
        <v>9</v>
      </c>
      <c r="E144" s="15" t="s">
        <v>8</v>
      </c>
    </row>
    <row r="145" spans="1:5" ht="16.5" customHeight="1">
      <c r="A145" s="13">
        <v>143</v>
      </c>
      <c r="B145" s="14" t="s">
        <v>6</v>
      </c>
      <c r="C145" s="13" t="str">
        <f>"2020010227"</f>
        <v>2020010227</v>
      </c>
      <c r="D145" s="13" t="s">
        <v>9</v>
      </c>
      <c r="E145" s="15" t="s">
        <v>8</v>
      </c>
    </row>
    <row r="146" spans="1:5" ht="16.5" customHeight="1">
      <c r="A146" s="13">
        <v>144</v>
      </c>
      <c r="B146" s="14" t="s">
        <v>6</v>
      </c>
      <c r="C146" s="13" t="str">
        <f>"2020010310"</f>
        <v>2020010310</v>
      </c>
      <c r="D146" s="13" t="s">
        <v>9</v>
      </c>
      <c r="E146" s="15" t="s">
        <v>8</v>
      </c>
    </row>
    <row r="147" spans="1:5" ht="16.5" customHeight="1">
      <c r="A147" s="13">
        <v>145</v>
      </c>
      <c r="B147" s="14" t="s">
        <v>6</v>
      </c>
      <c r="C147" s="13" t="str">
        <f>"2020010312"</f>
        <v>2020010312</v>
      </c>
      <c r="D147" s="13" t="s">
        <v>9</v>
      </c>
      <c r="E147" s="15" t="s">
        <v>8</v>
      </c>
    </row>
    <row r="148" spans="1:5" ht="16.5" customHeight="1">
      <c r="A148" s="13">
        <v>146</v>
      </c>
      <c r="B148" s="14" t="s">
        <v>6</v>
      </c>
      <c r="C148" s="13" t="str">
        <f>"2020010317"</f>
        <v>2020010317</v>
      </c>
      <c r="D148" s="13" t="s">
        <v>9</v>
      </c>
      <c r="E148" s="15" t="s">
        <v>8</v>
      </c>
    </row>
    <row r="149" spans="1:5" ht="16.5" customHeight="1">
      <c r="A149" s="13">
        <v>147</v>
      </c>
      <c r="B149" s="14" t="s">
        <v>6</v>
      </c>
      <c r="C149" s="13" t="str">
        <f>"2020010320"</f>
        <v>2020010320</v>
      </c>
      <c r="D149" s="13" t="s">
        <v>9</v>
      </c>
      <c r="E149" s="15" t="s">
        <v>8</v>
      </c>
    </row>
    <row r="150" spans="1:5" ht="16.5" customHeight="1">
      <c r="A150" s="13">
        <v>148</v>
      </c>
      <c r="B150" s="14" t="s">
        <v>6</v>
      </c>
      <c r="C150" s="13" t="str">
        <f>"2020010324"</f>
        <v>2020010324</v>
      </c>
      <c r="D150" s="13" t="s">
        <v>9</v>
      </c>
      <c r="E150" s="15" t="s">
        <v>8</v>
      </c>
    </row>
    <row r="151" spans="1:5" ht="16.5" customHeight="1">
      <c r="A151" s="13">
        <v>149</v>
      </c>
      <c r="B151" s="14" t="s">
        <v>6</v>
      </c>
      <c r="C151" s="13" t="str">
        <f>"2020010331"</f>
        <v>2020010331</v>
      </c>
      <c r="D151" s="13" t="s">
        <v>9</v>
      </c>
      <c r="E151" s="15" t="s">
        <v>8</v>
      </c>
    </row>
    <row r="152" spans="1:5" ht="16.5" customHeight="1">
      <c r="A152" s="13">
        <v>150</v>
      </c>
      <c r="B152" s="14" t="s">
        <v>6</v>
      </c>
      <c r="C152" s="13" t="str">
        <f>"2020010403"</f>
        <v>2020010403</v>
      </c>
      <c r="D152" s="13" t="s">
        <v>9</v>
      </c>
      <c r="E152" s="15" t="s">
        <v>8</v>
      </c>
    </row>
    <row r="153" spans="1:5" ht="16.5" customHeight="1">
      <c r="A153" s="13">
        <v>151</v>
      </c>
      <c r="B153" s="14" t="s">
        <v>6</v>
      </c>
      <c r="C153" s="13" t="str">
        <f>"2020010405"</f>
        <v>2020010405</v>
      </c>
      <c r="D153" s="13" t="s">
        <v>9</v>
      </c>
      <c r="E153" s="15" t="s">
        <v>8</v>
      </c>
    </row>
    <row r="154" spans="1:5" ht="16.5" customHeight="1">
      <c r="A154" s="13">
        <v>152</v>
      </c>
      <c r="B154" s="14" t="s">
        <v>6</v>
      </c>
      <c r="C154" s="13" t="str">
        <f>"2020010409"</f>
        <v>2020010409</v>
      </c>
      <c r="D154" s="13" t="s">
        <v>9</v>
      </c>
      <c r="E154" s="15" t="s">
        <v>8</v>
      </c>
    </row>
    <row r="155" spans="1:5" ht="16.5" customHeight="1">
      <c r="A155" s="13">
        <v>153</v>
      </c>
      <c r="B155" s="14" t="s">
        <v>6</v>
      </c>
      <c r="C155" s="13" t="str">
        <f>"2020010410"</f>
        <v>2020010410</v>
      </c>
      <c r="D155" s="13" t="s">
        <v>9</v>
      </c>
      <c r="E155" s="15" t="s">
        <v>8</v>
      </c>
    </row>
    <row r="156" spans="1:5" ht="16.5" customHeight="1">
      <c r="A156" s="13">
        <v>154</v>
      </c>
      <c r="B156" s="14" t="s">
        <v>6</v>
      </c>
      <c r="C156" s="13" t="str">
        <f>"2020010412"</f>
        <v>2020010412</v>
      </c>
      <c r="D156" s="13" t="s">
        <v>9</v>
      </c>
      <c r="E156" s="15" t="s">
        <v>8</v>
      </c>
    </row>
    <row r="157" spans="1:5" ht="16.5" customHeight="1">
      <c r="A157" s="13">
        <v>155</v>
      </c>
      <c r="B157" s="14" t="s">
        <v>6</v>
      </c>
      <c r="C157" s="13" t="str">
        <f>"2020010413"</f>
        <v>2020010413</v>
      </c>
      <c r="D157" s="13" t="s">
        <v>9</v>
      </c>
      <c r="E157" s="15" t="s">
        <v>8</v>
      </c>
    </row>
    <row r="158" spans="1:5" ht="16.5" customHeight="1">
      <c r="A158" s="13">
        <v>156</v>
      </c>
      <c r="B158" s="14" t="s">
        <v>6</v>
      </c>
      <c r="C158" s="13" t="str">
        <f>"2020010416"</f>
        <v>2020010416</v>
      </c>
      <c r="D158" s="13" t="s">
        <v>9</v>
      </c>
      <c r="E158" s="15" t="s">
        <v>8</v>
      </c>
    </row>
    <row r="159" spans="1:5" ht="16.5" customHeight="1">
      <c r="A159" s="13">
        <v>157</v>
      </c>
      <c r="B159" s="14" t="s">
        <v>6</v>
      </c>
      <c r="C159" s="13" t="str">
        <f>"2020010419"</f>
        <v>2020010419</v>
      </c>
      <c r="D159" s="13" t="s">
        <v>9</v>
      </c>
      <c r="E159" s="15" t="s">
        <v>8</v>
      </c>
    </row>
    <row r="160" spans="1:5" ht="16.5" customHeight="1">
      <c r="A160" s="13">
        <v>158</v>
      </c>
      <c r="B160" s="14" t="s">
        <v>6</v>
      </c>
      <c r="C160" s="13" t="str">
        <f>"2020010422"</f>
        <v>2020010422</v>
      </c>
      <c r="D160" s="13" t="s">
        <v>9</v>
      </c>
      <c r="E160" s="15" t="s">
        <v>8</v>
      </c>
    </row>
    <row r="161" spans="1:5" ht="16.5" customHeight="1">
      <c r="A161" s="13">
        <v>159</v>
      </c>
      <c r="B161" s="14" t="s">
        <v>6</v>
      </c>
      <c r="C161" s="13" t="str">
        <f>"2020010431"</f>
        <v>2020010431</v>
      </c>
      <c r="D161" s="13" t="s">
        <v>9</v>
      </c>
      <c r="E161" s="15" t="s">
        <v>8</v>
      </c>
    </row>
    <row r="162" spans="1:5" ht="16.5" customHeight="1">
      <c r="A162" s="13">
        <v>160</v>
      </c>
      <c r="B162" s="14" t="s">
        <v>6</v>
      </c>
      <c r="C162" s="13" t="str">
        <f>"2020010503"</f>
        <v>2020010503</v>
      </c>
      <c r="D162" s="13" t="s">
        <v>9</v>
      </c>
      <c r="E162" s="15" t="s">
        <v>8</v>
      </c>
    </row>
    <row r="163" spans="1:5" ht="16.5" customHeight="1">
      <c r="A163" s="13">
        <v>161</v>
      </c>
      <c r="B163" s="14" t="s">
        <v>6</v>
      </c>
      <c r="C163" s="13" t="str">
        <f>"2020010506"</f>
        <v>2020010506</v>
      </c>
      <c r="D163" s="13" t="s">
        <v>9</v>
      </c>
      <c r="E163" s="15" t="s">
        <v>8</v>
      </c>
    </row>
    <row r="164" spans="1:5" ht="16.5" customHeight="1">
      <c r="A164" s="13">
        <v>162</v>
      </c>
      <c r="B164" s="14" t="s">
        <v>6</v>
      </c>
      <c r="C164" s="13" t="str">
        <f>"2020010519"</f>
        <v>2020010519</v>
      </c>
      <c r="D164" s="13" t="s">
        <v>9</v>
      </c>
      <c r="E164" s="15" t="s">
        <v>8</v>
      </c>
    </row>
    <row r="165" spans="1:5" ht="16.5" customHeight="1">
      <c r="A165" s="13">
        <v>163</v>
      </c>
      <c r="B165" s="14" t="s">
        <v>6</v>
      </c>
      <c r="C165" s="13" t="str">
        <f>"2020010522"</f>
        <v>2020010522</v>
      </c>
      <c r="D165" s="13" t="s">
        <v>9</v>
      </c>
      <c r="E165" s="15" t="s">
        <v>8</v>
      </c>
    </row>
    <row r="166" spans="1:5" ht="16.5" customHeight="1">
      <c r="A166" s="13">
        <v>164</v>
      </c>
      <c r="B166" s="14" t="s">
        <v>6</v>
      </c>
      <c r="C166" s="13" t="str">
        <f>"2020010528"</f>
        <v>2020010528</v>
      </c>
      <c r="D166" s="13" t="s">
        <v>9</v>
      </c>
      <c r="E166" s="15" t="s">
        <v>8</v>
      </c>
    </row>
    <row r="167" spans="1:5" ht="16.5" customHeight="1">
      <c r="A167" s="13">
        <v>165</v>
      </c>
      <c r="B167" s="14" t="s">
        <v>6</v>
      </c>
      <c r="C167" s="13" t="str">
        <f>"2020010610"</f>
        <v>2020010610</v>
      </c>
      <c r="D167" s="13" t="s">
        <v>9</v>
      </c>
      <c r="E167" s="15" t="s">
        <v>8</v>
      </c>
    </row>
    <row r="168" spans="1:5" ht="16.5" customHeight="1">
      <c r="A168" s="13">
        <v>166</v>
      </c>
      <c r="B168" s="14" t="s">
        <v>10</v>
      </c>
      <c r="C168" s="13" t="str">
        <f>"2020020905"</f>
        <v>2020020905</v>
      </c>
      <c r="D168" s="15">
        <v>81.51</v>
      </c>
      <c r="E168" s="16" t="s">
        <v>7</v>
      </c>
    </row>
    <row r="169" spans="1:5" ht="16.5" customHeight="1">
      <c r="A169" s="13">
        <v>167</v>
      </c>
      <c r="B169" s="14" t="s">
        <v>10</v>
      </c>
      <c r="C169" s="13" t="str">
        <f>"2020021020"</f>
        <v>2020021020</v>
      </c>
      <c r="D169" s="15">
        <v>77.42</v>
      </c>
      <c r="E169" s="16" t="s">
        <v>7</v>
      </c>
    </row>
    <row r="170" spans="1:5" ht="16.5" customHeight="1">
      <c r="A170" s="13">
        <v>168</v>
      </c>
      <c r="B170" s="14" t="s">
        <v>10</v>
      </c>
      <c r="C170" s="13" t="str">
        <f>"2020020717"</f>
        <v>2020020717</v>
      </c>
      <c r="D170" s="15">
        <v>77.17</v>
      </c>
      <c r="E170" s="16" t="s">
        <v>7</v>
      </c>
    </row>
    <row r="171" spans="1:5" ht="16.5" customHeight="1">
      <c r="A171" s="13">
        <v>169</v>
      </c>
      <c r="B171" s="14" t="s">
        <v>10</v>
      </c>
      <c r="C171" s="13" t="str">
        <f>"2020020619"</f>
        <v>2020020619</v>
      </c>
      <c r="D171" s="15">
        <v>76.44</v>
      </c>
      <c r="E171" s="16" t="s">
        <v>7</v>
      </c>
    </row>
    <row r="172" spans="1:5" ht="16.5" customHeight="1">
      <c r="A172" s="13">
        <v>170</v>
      </c>
      <c r="B172" s="14" t="s">
        <v>10</v>
      </c>
      <c r="C172" s="13" t="str">
        <f>"2020020818"</f>
        <v>2020020818</v>
      </c>
      <c r="D172" s="15">
        <v>74.53</v>
      </c>
      <c r="E172" s="16" t="s">
        <v>7</v>
      </c>
    </row>
    <row r="173" spans="1:5" ht="16.5" customHeight="1">
      <c r="A173" s="13">
        <v>171</v>
      </c>
      <c r="B173" s="14" t="s">
        <v>10</v>
      </c>
      <c r="C173" s="13" t="str">
        <f>"2020020925"</f>
        <v>2020020925</v>
      </c>
      <c r="D173" s="15">
        <v>74.43</v>
      </c>
      <c r="E173" s="16" t="s">
        <v>7</v>
      </c>
    </row>
    <row r="174" spans="1:5" ht="16.5" customHeight="1">
      <c r="A174" s="13">
        <v>172</v>
      </c>
      <c r="B174" s="14" t="s">
        <v>10</v>
      </c>
      <c r="C174" s="13" t="str">
        <f>"2020020701"</f>
        <v>2020020701</v>
      </c>
      <c r="D174" s="15">
        <v>74.18</v>
      </c>
      <c r="E174" s="16" t="s">
        <v>7</v>
      </c>
    </row>
    <row r="175" spans="1:5" ht="16.5" customHeight="1">
      <c r="A175" s="13">
        <v>173</v>
      </c>
      <c r="B175" s="14" t="s">
        <v>10</v>
      </c>
      <c r="C175" s="13" t="str">
        <f>"2020021011"</f>
        <v>2020021011</v>
      </c>
      <c r="D175" s="15">
        <v>73.94</v>
      </c>
      <c r="E175" s="16" t="s">
        <v>7</v>
      </c>
    </row>
    <row r="176" spans="1:5" ht="16.5" customHeight="1">
      <c r="A176" s="13">
        <v>174</v>
      </c>
      <c r="B176" s="14" t="s">
        <v>10</v>
      </c>
      <c r="C176" s="13" t="str">
        <f>"2020020630"</f>
        <v>2020020630</v>
      </c>
      <c r="D176" s="15">
        <v>73.19</v>
      </c>
      <c r="E176" s="16" t="s">
        <v>7</v>
      </c>
    </row>
    <row r="177" spans="1:5" ht="16.5" customHeight="1">
      <c r="A177" s="13">
        <v>175</v>
      </c>
      <c r="B177" s="14" t="s">
        <v>10</v>
      </c>
      <c r="C177" s="13" t="str">
        <f>"2020021022"</f>
        <v>2020021022</v>
      </c>
      <c r="D177" s="15">
        <v>73.19</v>
      </c>
      <c r="E177" s="16" t="s">
        <v>7</v>
      </c>
    </row>
    <row r="178" spans="1:5" ht="16.5" customHeight="1">
      <c r="A178" s="13">
        <v>176</v>
      </c>
      <c r="B178" s="14" t="s">
        <v>10</v>
      </c>
      <c r="C178" s="13" t="str">
        <f>"2020020915"</f>
        <v>2020020915</v>
      </c>
      <c r="D178" s="15">
        <v>73.12</v>
      </c>
      <c r="E178" s="16" t="s">
        <v>7</v>
      </c>
    </row>
    <row r="179" spans="1:5" ht="16.5" customHeight="1">
      <c r="A179" s="13">
        <v>177</v>
      </c>
      <c r="B179" s="14" t="s">
        <v>10</v>
      </c>
      <c r="C179" s="13" t="str">
        <f>"2020020625"</f>
        <v>2020020625</v>
      </c>
      <c r="D179" s="15">
        <v>72.85</v>
      </c>
      <c r="E179" s="16" t="s">
        <v>7</v>
      </c>
    </row>
    <row r="180" spans="1:5" ht="16.5" customHeight="1">
      <c r="A180" s="13">
        <v>178</v>
      </c>
      <c r="B180" s="14" t="s">
        <v>10</v>
      </c>
      <c r="C180" s="13" t="str">
        <f>"2020020817"</f>
        <v>2020020817</v>
      </c>
      <c r="D180" s="15">
        <v>72.82</v>
      </c>
      <c r="E180" s="16" t="s">
        <v>7</v>
      </c>
    </row>
    <row r="181" spans="1:5" ht="16.5" customHeight="1">
      <c r="A181" s="13">
        <v>179</v>
      </c>
      <c r="B181" s="14" t="s">
        <v>10</v>
      </c>
      <c r="C181" s="13" t="str">
        <f>"2020020703"</f>
        <v>2020020703</v>
      </c>
      <c r="D181" s="15">
        <v>72.76</v>
      </c>
      <c r="E181" s="16" t="s">
        <v>7</v>
      </c>
    </row>
    <row r="182" spans="1:5" ht="16.5" customHeight="1">
      <c r="A182" s="13">
        <v>180</v>
      </c>
      <c r="B182" s="14" t="s">
        <v>10</v>
      </c>
      <c r="C182" s="13" t="str">
        <f>"2020021018"</f>
        <v>2020021018</v>
      </c>
      <c r="D182" s="15">
        <v>72.54</v>
      </c>
      <c r="E182" s="16" t="s">
        <v>7</v>
      </c>
    </row>
    <row r="183" spans="1:5" ht="16.5" customHeight="1">
      <c r="A183" s="13">
        <v>181</v>
      </c>
      <c r="B183" s="14" t="s">
        <v>10</v>
      </c>
      <c r="C183" s="13" t="str">
        <f>"2020021001"</f>
        <v>2020021001</v>
      </c>
      <c r="D183" s="15">
        <v>72.46</v>
      </c>
      <c r="E183" s="16" t="s">
        <v>7</v>
      </c>
    </row>
    <row r="184" spans="1:5" ht="16.5" customHeight="1">
      <c r="A184" s="13">
        <v>182</v>
      </c>
      <c r="B184" s="14" t="s">
        <v>10</v>
      </c>
      <c r="C184" s="13" t="str">
        <f>"2020020803"</f>
        <v>2020020803</v>
      </c>
      <c r="D184" s="15">
        <v>72.43</v>
      </c>
      <c r="E184" s="16" t="s">
        <v>7</v>
      </c>
    </row>
    <row r="185" spans="1:5" ht="16.5" customHeight="1">
      <c r="A185" s="13">
        <v>183</v>
      </c>
      <c r="B185" s="14" t="s">
        <v>10</v>
      </c>
      <c r="C185" s="13" t="str">
        <f>"2020020901"</f>
        <v>2020020901</v>
      </c>
      <c r="D185" s="15">
        <v>72.16</v>
      </c>
      <c r="E185" s="16" t="s">
        <v>7</v>
      </c>
    </row>
    <row r="186" spans="1:5" ht="16.5" customHeight="1">
      <c r="A186" s="13">
        <v>184</v>
      </c>
      <c r="B186" s="14" t="s">
        <v>10</v>
      </c>
      <c r="C186" s="13" t="str">
        <f>"2020020806"</f>
        <v>2020020806</v>
      </c>
      <c r="D186" s="15">
        <v>71.93</v>
      </c>
      <c r="E186" s="16" t="s">
        <v>7</v>
      </c>
    </row>
    <row r="187" spans="1:5" ht="16.5" customHeight="1">
      <c r="A187" s="13">
        <v>185</v>
      </c>
      <c r="B187" s="14" t="s">
        <v>10</v>
      </c>
      <c r="C187" s="13" t="str">
        <f>"2020020711"</f>
        <v>2020020711</v>
      </c>
      <c r="D187" s="15">
        <v>71.76</v>
      </c>
      <c r="E187" s="16" t="s">
        <v>7</v>
      </c>
    </row>
    <row r="188" spans="1:5" ht="16.5" customHeight="1">
      <c r="A188" s="13">
        <v>186</v>
      </c>
      <c r="B188" s="14" t="s">
        <v>10</v>
      </c>
      <c r="C188" s="13" t="str">
        <f>"2020020702"</f>
        <v>2020020702</v>
      </c>
      <c r="D188" s="15">
        <v>71.7</v>
      </c>
      <c r="E188" s="16" t="s">
        <v>7</v>
      </c>
    </row>
    <row r="189" spans="1:5" ht="16.5" customHeight="1">
      <c r="A189" s="13">
        <v>187</v>
      </c>
      <c r="B189" s="14" t="s">
        <v>10</v>
      </c>
      <c r="C189" s="13" t="str">
        <f>"2020020809"</f>
        <v>2020020809</v>
      </c>
      <c r="D189" s="15">
        <v>71.67</v>
      </c>
      <c r="E189" s="16" t="s">
        <v>7</v>
      </c>
    </row>
    <row r="190" spans="1:5" ht="16.5" customHeight="1">
      <c r="A190" s="13">
        <v>188</v>
      </c>
      <c r="B190" s="14" t="s">
        <v>10</v>
      </c>
      <c r="C190" s="13" t="str">
        <f>"2020020721"</f>
        <v>2020020721</v>
      </c>
      <c r="D190" s="15">
        <v>71.36</v>
      </c>
      <c r="E190" s="16" t="s">
        <v>7</v>
      </c>
    </row>
    <row r="191" spans="1:5" ht="16.5" customHeight="1">
      <c r="A191" s="13">
        <v>189</v>
      </c>
      <c r="B191" s="14" t="s">
        <v>10</v>
      </c>
      <c r="C191" s="13" t="str">
        <f>"2020020620"</f>
        <v>2020020620</v>
      </c>
      <c r="D191" s="15">
        <v>71.35</v>
      </c>
      <c r="E191" s="16" t="s">
        <v>7</v>
      </c>
    </row>
    <row r="192" spans="1:5" ht="16.5" customHeight="1">
      <c r="A192" s="13">
        <v>190</v>
      </c>
      <c r="B192" s="14" t="s">
        <v>10</v>
      </c>
      <c r="C192" s="13" t="str">
        <f>"2020020927"</f>
        <v>2020020927</v>
      </c>
      <c r="D192" s="15">
        <v>71.2</v>
      </c>
      <c r="E192" s="16" t="s">
        <v>7</v>
      </c>
    </row>
    <row r="193" spans="1:5" ht="16.5" customHeight="1">
      <c r="A193" s="13">
        <v>191</v>
      </c>
      <c r="B193" s="14" t="s">
        <v>10</v>
      </c>
      <c r="C193" s="13" t="str">
        <f>"2020020822"</f>
        <v>2020020822</v>
      </c>
      <c r="D193" s="15">
        <v>71.15</v>
      </c>
      <c r="E193" s="16" t="s">
        <v>7</v>
      </c>
    </row>
    <row r="194" spans="1:5" ht="16.5" customHeight="1">
      <c r="A194" s="13">
        <v>192</v>
      </c>
      <c r="B194" s="14" t="s">
        <v>10</v>
      </c>
      <c r="C194" s="13" t="str">
        <f>"2020020922"</f>
        <v>2020020922</v>
      </c>
      <c r="D194" s="15">
        <v>70.83</v>
      </c>
      <c r="E194" s="16" t="s">
        <v>7</v>
      </c>
    </row>
    <row r="195" spans="1:5" ht="16.5" customHeight="1">
      <c r="A195" s="13">
        <v>193</v>
      </c>
      <c r="B195" s="14" t="s">
        <v>10</v>
      </c>
      <c r="C195" s="13" t="str">
        <f>"2020021002"</f>
        <v>2020021002</v>
      </c>
      <c r="D195" s="15">
        <v>70.36</v>
      </c>
      <c r="E195" s="16" t="s">
        <v>7</v>
      </c>
    </row>
    <row r="196" spans="1:5" ht="16.5" customHeight="1">
      <c r="A196" s="13">
        <v>194</v>
      </c>
      <c r="B196" s="14" t="s">
        <v>10</v>
      </c>
      <c r="C196" s="13" t="str">
        <f>"2020020807"</f>
        <v>2020020807</v>
      </c>
      <c r="D196" s="15">
        <v>70.25</v>
      </c>
      <c r="E196" s="16" t="s">
        <v>7</v>
      </c>
    </row>
    <row r="197" spans="1:5" ht="16.5" customHeight="1">
      <c r="A197" s="13">
        <v>195</v>
      </c>
      <c r="B197" s="14" t="s">
        <v>10</v>
      </c>
      <c r="C197" s="13" t="str">
        <f>"2020020715"</f>
        <v>2020020715</v>
      </c>
      <c r="D197" s="15">
        <v>70.03</v>
      </c>
      <c r="E197" s="16" t="s">
        <v>7</v>
      </c>
    </row>
    <row r="198" spans="1:5" ht="16.5" customHeight="1">
      <c r="A198" s="13">
        <v>196</v>
      </c>
      <c r="B198" s="14" t="s">
        <v>10</v>
      </c>
      <c r="C198" s="13" t="str">
        <f>"2020020804"</f>
        <v>2020020804</v>
      </c>
      <c r="D198" s="15">
        <v>69.99</v>
      </c>
      <c r="E198" s="15" t="s">
        <v>8</v>
      </c>
    </row>
    <row r="199" spans="1:5" ht="16.5" customHeight="1">
      <c r="A199" s="13">
        <v>197</v>
      </c>
      <c r="B199" s="14" t="s">
        <v>10</v>
      </c>
      <c r="C199" s="13" t="str">
        <f>"2020021003"</f>
        <v>2020021003</v>
      </c>
      <c r="D199" s="15">
        <v>69.93</v>
      </c>
      <c r="E199" s="15" t="s">
        <v>8</v>
      </c>
    </row>
    <row r="200" spans="1:5" ht="16.5" customHeight="1">
      <c r="A200" s="13">
        <v>198</v>
      </c>
      <c r="B200" s="14" t="s">
        <v>10</v>
      </c>
      <c r="C200" s="13" t="str">
        <f>"2020020723"</f>
        <v>2020020723</v>
      </c>
      <c r="D200" s="15">
        <v>69.84</v>
      </c>
      <c r="E200" s="15" t="s">
        <v>8</v>
      </c>
    </row>
    <row r="201" spans="1:5" ht="16.5" customHeight="1">
      <c r="A201" s="13">
        <v>199</v>
      </c>
      <c r="B201" s="14" t="s">
        <v>10</v>
      </c>
      <c r="C201" s="13" t="str">
        <f>"2020020621"</f>
        <v>2020020621</v>
      </c>
      <c r="D201" s="15">
        <v>69.83</v>
      </c>
      <c r="E201" s="15" t="s">
        <v>8</v>
      </c>
    </row>
    <row r="202" spans="1:5" ht="16.5" customHeight="1">
      <c r="A202" s="13">
        <v>200</v>
      </c>
      <c r="B202" s="14" t="s">
        <v>10</v>
      </c>
      <c r="C202" s="13" t="str">
        <f>"2020020708"</f>
        <v>2020020708</v>
      </c>
      <c r="D202" s="15">
        <v>69.78</v>
      </c>
      <c r="E202" s="15" t="s">
        <v>8</v>
      </c>
    </row>
    <row r="203" spans="1:5" ht="16.5" customHeight="1">
      <c r="A203" s="13">
        <v>201</v>
      </c>
      <c r="B203" s="14" t="s">
        <v>10</v>
      </c>
      <c r="C203" s="13" t="str">
        <f>"2020020814"</f>
        <v>2020020814</v>
      </c>
      <c r="D203" s="15">
        <v>69.78</v>
      </c>
      <c r="E203" s="15" t="s">
        <v>8</v>
      </c>
    </row>
    <row r="204" spans="1:5" ht="16.5" customHeight="1">
      <c r="A204" s="13">
        <v>202</v>
      </c>
      <c r="B204" s="14" t="s">
        <v>10</v>
      </c>
      <c r="C204" s="13" t="str">
        <f>"2020020618"</f>
        <v>2020020618</v>
      </c>
      <c r="D204" s="15">
        <v>69.61</v>
      </c>
      <c r="E204" s="15" t="s">
        <v>8</v>
      </c>
    </row>
    <row r="205" spans="1:5" ht="16.5" customHeight="1">
      <c r="A205" s="13">
        <v>203</v>
      </c>
      <c r="B205" s="14" t="s">
        <v>10</v>
      </c>
      <c r="C205" s="13" t="str">
        <f>"2020020805"</f>
        <v>2020020805</v>
      </c>
      <c r="D205" s="15">
        <v>69.61</v>
      </c>
      <c r="E205" s="15" t="s">
        <v>8</v>
      </c>
    </row>
    <row r="206" spans="1:5" ht="16.5" customHeight="1">
      <c r="A206" s="13">
        <v>204</v>
      </c>
      <c r="B206" s="14" t="s">
        <v>10</v>
      </c>
      <c r="C206" s="13" t="str">
        <f>"2020020924"</f>
        <v>2020020924</v>
      </c>
      <c r="D206" s="15">
        <v>69.51</v>
      </c>
      <c r="E206" s="15" t="s">
        <v>8</v>
      </c>
    </row>
    <row r="207" spans="1:5" ht="16.5" customHeight="1">
      <c r="A207" s="13">
        <v>205</v>
      </c>
      <c r="B207" s="14" t="s">
        <v>10</v>
      </c>
      <c r="C207" s="13" t="str">
        <f>"2020020828"</f>
        <v>2020020828</v>
      </c>
      <c r="D207" s="15">
        <v>69.45</v>
      </c>
      <c r="E207" s="15" t="s">
        <v>8</v>
      </c>
    </row>
    <row r="208" spans="1:5" ht="16.5" customHeight="1">
      <c r="A208" s="13">
        <v>206</v>
      </c>
      <c r="B208" s="14" t="s">
        <v>10</v>
      </c>
      <c r="C208" s="13" t="str">
        <f>"2020021023"</f>
        <v>2020021023</v>
      </c>
      <c r="D208" s="15">
        <v>69.27</v>
      </c>
      <c r="E208" s="15" t="s">
        <v>8</v>
      </c>
    </row>
    <row r="209" spans="1:5" ht="16.5" customHeight="1">
      <c r="A209" s="13">
        <v>207</v>
      </c>
      <c r="B209" s="14" t="s">
        <v>10</v>
      </c>
      <c r="C209" s="13" t="str">
        <f>"2020020808"</f>
        <v>2020020808</v>
      </c>
      <c r="D209" s="15">
        <v>69.17</v>
      </c>
      <c r="E209" s="15" t="s">
        <v>8</v>
      </c>
    </row>
    <row r="210" spans="1:5" ht="16.5" customHeight="1">
      <c r="A210" s="13">
        <v>208</v>
      </c>
      <c r="B210" s="14" t="s">
        <v>10</v>
      </c>
      <c r="C210" s="13" t="str">
        <f>"2020020830"</f>
        <v>2020020830</v>
      </c>
      <c r="D210" s="15">
        <v>69.11</v>
      </c>
      <c r="E210" s="15" t="s">
        <v>8</v>
      </c>
    </row>
    <row r="211" spans="1:5" ht="16.5" customHeight="1">
      <c r="A211" s="13">
        <v>209</v>
      </c>
      <c r="B211" s="14" t="s">
        <v>10</v>
      </c>
      <c r="C211" s="13" t="str">
        <f>"2020021006"</f>
        <v>2020021006</v>
      </c>
      <c r="D211" s="15">
        <v>69.04</v>
      </c>
      <c r="E211" s="15" t="s">
        <v>8</v>
      </c>
    </row>
    <row r="212" spans="1:5" ht="16.5" customHeight="1">
      <c r="A212" s="13">
        <v>210</v>
      </c>
      <c r="B212" s="14" t="s">
        <v>10</v>
      </c>
      <c r="C212" s="13" t="str">
        <f>"2020020622"</f>
        <v>2020020622</v>
      </c>
      <c r="D212" s="15">
        <v>68.85</v>
      </c>
      <c r="E212" s="15" t="s">
        <v>8</v>
      </c>
    </row>
    <row r="213" spans="1:5" ht="16.5" customHeight="1">
      <c r="A213" s="13">
        <v>211</v>
      </c>
      <c r="B213" s="14" t="s">
        <v>10</v>
      </c>
      <c r="C213" s="13" t="str">
        <f>"2020020928"</f>
        <v>2020020928</v>
      </c>
      <c r="D213" s="15">
        <v>68.41</v>
      </c>
      <c r="E213" s="15" t="s">
        <v>8</v>
      </c>
    </row>
    <row r="214" spans="1:5" ht="16.5" customHeight="1">
      <c r="A214" s="13">
        <v>212</v>
      </c>
      <c r="B214" s="14" t="s">
        <v>10</v>
      </c>
      <c r="C214" s="13" t="str">
        <f>"2020020706"</f>
        <v>2020020706</v>
      </c>
      <c r="D214" s="15">
        <v>68.25</v>
      </c>
      <c r="E214" s="15" t="s">
        <v>8</v>
      </c>
    </row>
    <row r="215" spans="1:5" ht="16.5" customHeight="1">
      <c r="A215" s="13">
        <v>213</v>
      </c>
      <c r="B215" s="14" t="s">
        <v>10</v>
      </c>
      <c r="C215" s="13" t="str">
        <f>"2020021010"</f>
        <v>2020021010</v>
      </c>
      <c r="D215" s="15">
        <v>68.24</v>
      </c>
      <c r="E215" s="15" t="s">
        <v>8</v>
      </c>
    </row>
    <row r="216" spans="1:5" ht="16.5" customHeight="1">
      <c r="A216" s="13">
        <v>214</v>
      </c>
      <c r="B216" s="14" t="s">
        <v>10</v>
      </c>
      <c r="C216" s="13" t="str">
        <f>"2020020816"</f>
        <v>2020020816</v>
      </c>
      <c r="D216" s="15">
        <v>68.07</v>
      </c>
      <c r="E216" s="15" t="s">
        <v>8</v>
      </c>
    </row>
    <row r="217" spans="1:5" ht="16.5" customHeight="1">
      <c r="A217" s="13">
        <v>215</v>
      </c>
      <c r="B217" s="14" t="s">
        <v>10</v>
      </c>
      <c r="C217" s="13" t="str">
        <f>"2020020614"</f>
        <v>2020020614</v>
      </c>
      <c r="D217" s="15">
        <v>67.49</v>
      </c>
      <c r="E217" s="15" t="s">
        <v>8</v>
      </c>
    </row>
    <row r="218" spans="1:5" ht="16.5" customHeight="1">
      <c r="A218" s="13">
        <v>216</v>
      </c>
      <c r="B218" s="14" t="s">
        <v>10</v>
      </c>
      <c r="C218" s="13" t="str">
        <f>"2020020801"</f>
        <v>2020020801</v>
      </c>
      <c r="D218" s="15">
        <v>67</v>
      </c>
      <c r="E218" s="15" t="s">
        <v>8</v>
      </c>
    </row>
    <row r="219" spans="1:5" ht="16.5" customHeight="1">
      <c r="A219" s="13">
        <v>217</v>
      </c>
      <c r="B219" s="14" t="s">
        <v>10</v>
      </c>
      <c r="C219" s="13" t="str">
        <f>"2020020626"</f>
        <v>2020020626</v>
      </c>
      <c r="D219" s="15">
        <v>66.75</v>
      </c>
      <c r="E219" s="15" t="s">
        <v>8</v>
      </c>
    </row>
    <row r="220" spans="1:5" ht="16.5" customHeight="1">
      <c r="A220" s="13">
        <v>218</v>
      </c>
      <c r="B220" s="14" t="s">
        <v>10</v>
      </c>
      <c r="C220" s="13" t="str">
        <f>"2020020714"</f>
        <v>2020020714</v>
      </c>
      <c r="D220" s="15">
        <v>66.75</v>
      </c>
      <c r="E220" s="15" t="s">
        <v>8</v>
      </c>
    </row>
    <row r="221" spans="1:5" ht="16.5" customHeight="1">
      <c r="A221" s="13">
        <v>219</v>
      </c>
      <c r="B221" s="14" t="s">
        <v>10</v>
      </c>
      <c r="C221" s="13" t="str">
        <f>"2020020722"</f>
        <v>2020020722</v>
      </c>
      <c r="D221" s="15">
        <v>66.75</v>
      </c>
      <c r="E221" s="15" t="s">
        <v>8</v>
      </c>
    </row>
    <row r="222" spans="1:5" ht="16.5" customHeight="1">
      <c r="A222" s="13">
        <v>220</v>
      </c>
      <c r="B222" s="14" t="s">
        <v>10</v>
      </c>
      <c r="C222" s="13" t="str">
        <f>"2020020911"</f>
        <v>2020020911</v>
      </c>
      <c r="D222" s="15">
        <v>66.71</v>
      </c>
      <c r="E222" s="15" t="s">
        <v>8</v>
      </c>
    </row>
    <row r="223" spans="1:5" ht="16.5" customHeight="1">
      <c r="A223" s="13">
        <v>221</v>
      </c>
      <c r="B223" s="14" t="s">
        <v>10</v>
      </c>
      <c r="C223" s="13" t="str">
        <f>"2020020829"</f>
        <v>2020020829</v>
      </c>
      <c r="D223" s="15">
        <v>66.67</v>
      </c>
      <c r="E223" s="15" t="s">
        <v>8</v>
      </c>
    </row>
    <row r="224" spans="1:5" ht="16.5" customHeight="1">
      <c r="A224" s="13">
        <v>222</v>
      </c>
      <c r="B224" s="14" t="s">
        <v>10</v>
      </c>
      <c r="C224" s="13" t="str">
        <f>"2020021009"</f>
        <v>2020021009</v>
      </c>
      <c r="D224" s="15">
        <v>66.59</v>
      </c>
      <c r="E224" s="15" t="s">
        <v>8</v>
      </c>
    </row>
    <row r="225" spans="1:5" ht="16.5" customHeight="1">
      <c r="A225" s="13">
        <v>223</v>
      </c>
      <c r="B225" s="14" t="s">
        <v>10</v>
      </c>
      <c r="C225" s="13" t="str">
        <f>"2020020823"</f>
        <v>2020020823</v>
      </c>
      <c r="D225" s="15">
        <v>66.56</v>
      </c>
      <c r="E225" s="15" t="s">
        <v>8</v>
      </c>
    </row>
    <row r="226" spans="1:5" ht="16.5" customHeight="1">
      <c r="A226" s="13">
        <v>224</v>
      </c>
      <c r="B226" s="14" t="s">
        <v>10</v>
      </c>
      <c r="C226" s="13" t="str">
        <f>"2020020705"</f>
        <v>2020020705</v>
      </c>
      <c r="D226" s="15">
        <v>66.53</v>
      </c>
      <c r="E226" s="15" t="s">
        <v>8</v>
      </c>
    </row>
    <row r="227" spans="1:5" ht="16.5" customHeight="1">
      <c r="A227" s="13">
        <v>225</v>
      </c>
      <c r="B227" s="14" t="s">
        <v>10</v>
      </c>
      <c r="C227" s="13" t="str">
        <f>"2020020713"</f>
        <v>2020020713</v>
      </c>
      <c r="D227" s="15">
        <v>66.45</v>
      </c>
      <c r="E227" s="15" t="s">
        <v>8</v>
      </c>
    </row>
    <row r="228" spans="1:5" ht="16.5" customHeight="1">
      <c r="A228" s="13">
        <v>226</v>
      </c>
      <c r="B228" s="14" t="s">
        <v>10</v>
      </c>
      <c r="C228" s="13" t="str">
        <f>"2020020906"</f>
        <v>2020020906</v>
      </c>
      <c r="D228" s="15">
        <v>66.43</v>
      </c>
      <c r="E228" s="15" t="s">
        <v>8</v>
      </c>
    </row>
    <row r="229" spans="1:5" ht="16.5" customHeight="1">
      <c r="A229" s="13">
        <v>227</v>
      </c>
      <c r="B229" s="14" t="s">
        <v>10</v>
      </c>
      <c r="C229" s="13" t="str">
        <f>"2020020727"</f>
        <v>2020020727</v>
      </c>
      <c r="D229" s="15">
        <v>66.35</v>
      </c>
      <c r="E229" s="15" t="s">
        <v>8</v>
      </c>
    </row>
    <row r="230" spans="1:5" ht="16.5" customHeight="1">
      <c r="A230" s="13">
        <v>228</v>
      </c>
      <c r="B230" s="14" t="s">
        <v>10</v>
      </c>
      <c r="C230" s="13" t="str">
        <f>"2020021014"</f>
        <v>2020021014</v>
      </c>
      <c r="D230" s="15">
        <v>66.34</v>
      </c>
      <c r="E230" s="15" t="s">
        <v>8</v>
      </c>
    </row>
    <row r="231" spans="1:5" ht="16.5" customHeight="1">
      <c r="A231" s="13">
        <v>229</v>
      </c>
      <c r="B231" s="14" t="s">
        <v>10</v>
      </c>
      <c r="C231" s="13" t="str">
        <f>"2020020623"</f>
        <v>2020020623</v>
      </c>
      <c r="D231" s="15">
        <v>66.33</v>
      </c>
      <c r="E231" s="15" t="s">
        <v>8</v>
      </c>
    </row>
    <row r="232" spans="1:5" ht="16.5" customHeight="1">
      <c r="A232" s="13">
        <v>230</v>
      </c>
      <c r="B232" s="14" t="s">
        <v>10</v>
      </c>
      <c r="C232" s="13" t="str">
        <f>"2020020628"</f>
        <v>2020020628</v>
      </c>
      <c r="D232" s="15">
        <v>66.26</v>
      </c>
      <c r="E232" s="15" t="s">
        <v>8</v>
      </c>
    </row>
    <row r="233" spans="1:5" ht="16.5" customHeight="1">
      <c r="A233" s="13">
        <v>231</v>
      </c>
      <c r="B233" s="14" t="s">
        <v>10</v>
      </c>
      <c r="C233" s="13" t="str">
        <f>"2020020707"</f>
        <v>2020020707</v>
      </c>
      <c r="D233" s="15">
        <v>66.02</v>
      </c>
      <c r="E233" s="15" t="s">
        <v>8</v>
      </c>
    </row>
    <row r="234" spans="1:5" ht="16.5" customHeight="1">
      <c r="A234" s="13">
        <v>232</v>
      </c>
      <c r="B234" s="14" t="s">
        <v>10</v>
      </c>
      <c r="C234" s="13" t="str">
        <f>"2020020820"</f>
        <v>2020020820</v>
      </c>
      <c r="D234" s="15">
        <v>65.92</v>
      </c>
      <c r="E234" s="15" t="s">
        <v>8</v>
      </c>
    </row>
    <row r="235" spans="1:5" ht="16.5" customHeight="1">
      <c r="A235" s="13">
        <v>233</v>
      </c>
      <c r="B235" s="14" t="s">
        <v>10</v>
      </c>
      <c r="C235" s="13" t="str">
        <f>"2020021017"</f>
        <v>2020021017</v>
      </c>
      <c r="D235" s="15">
        <v>65.83</v>
      </c>
      <c r="E235" s="15" t="s">
        <v>8</v>
      </c>
    </row>
    <row r="236" spans="1:5" ht="16.5" customHeight="1">
      <c r="A236" s="13">
        <v>234</v>
      </c>
      <c r="B236" s="14" t="s">
        <v>10</v>
      </c>
      <c r="C236" s="13" t="str">
        <f>"2020020611"</f>
        <v>2020020611</v>
      </c>
      <c r="D236" s="15">
        <v>65.78</v>
      </c>
      <c r="E236" s="15" t="s">
        <v>8</v>
      </c>
    </row>
    <row r="237" spans="1:5" ht="16.5" customHeight="1">
      <c r="A237" s="13">
        <v>235</v>
      </c>
      <c r="B237" s="14" t="s">
        <v>10</v>
      </c>
      <c r="C237" s="13" t="str">
        <f>"2020020730"</f>
        <v>2020020730</v>
      </c>
      <c r="D237" s="15">
        <v>65.76</v>
      </c>
      <c r="E237" s="15" t="s">
        <v>8</v>
      </c>
    </row>
    <row r="238" spans="1:5" ht="16.5" customHeight="1">
      <c r="A238" s="13">
        <v>236</v>
      </c>
      <c r="B238" s="14" t="s">
        <v>10</v>
      </c>
      <c r="C238" s="13" t="str">
        <f>"2020020731"</f>
        <v>2020020731</v>
      </c>
      <c r="D238" s="15">
        <v>65.74</v>
      </c>
      <c r="E238" s="15" t="s">
        <v>8</v>
      </c>
    </row>
    <row r="239" spans="1:5" ht="16.5" customHeight="1">
      <c r="A239" s="13">
        <v>237</v>
      </c>
      <c r="B239" s="14" t="s">
        <v>10</v>
      </c>
      <c r="C239" s="13" t="str">
        <f>"2020020631"</f>
        <v>2020020631</v>
      </c>
      <c r="D239" s="15">
        <v>65.67</v>
      </c>
      <c r="E239" s="15" t="s">
        <v>8</v>
      </c>
    </row>
    <row r="240" spans="1:5" ht="16.5" customHeight="1">
      <c r="A240" s="13">
        <v>238</v>
      </c>
      <c r="B240" s="14" t="s">
        <v>10</v>
      </c>
      <c r="C240" s="13" t="str">
        <f>"2020020612"</f>
        <v>2020020612</v>
      </c>
      <c r="D240" s="15">
        <v>65.37</v>
      </c>
      <c r="E240" s="15" t="s">
        <v>8</v>
      </c>
    </row>
    <row r="241" spans="1:5" ht="16.5" customHeight="1">
      <c r="A241" s="13">
        <v>239</v>
      </c>
      <c r="B241" s="14" t="s">
        <v>10</v>
      </c>
      <c r="C241" s="13" t="str">
        <f>"2020020718"</f>
        <v>2020020718</v>
      </c>
      <c r="D241" s="15">
        <v>65.23</v>
      </c>
      <c r="E241" s="15" t="s">
        <v>8</v>
      </c>
    </row>
    <row r="242" spans="1:5" ht="16.5" customHeight="1">
      <c r="A242" s="13">
        <v>240</v>
      </c>
      <c r="B242" s="14" t="s">
        <v>10</v>
      </c>
      <c r="C242" s="13" t="str">
        <f>"2020020716"</f>
        <v>2020020716</v>
      </c>
      <c r="D242" s="15">
        <v>65.17</v>
      </c>
      <c r="E242" s="15" t="s">
        <v>8</v>
      </c>
    </row>
    <row r="243" spans="1:5" ht="16.5" customHeight="1">
      <c r="A243" s="13">
        <v>241</v>
      </c>
      <c r="B243" s="14" t="s">
        <v>10</v>
      </c>
      <c r="C243" s="13" t="str">
        <f>"2020020926"</f>
        <v>2020020926</v>
      </c>
      <c r="D243" s="15">
        <v>65.07</v>
      </c>
      <c r="E243" s="15" t="s">
        <v>8</v>
      </c>
    </row>
    <row r="244" spans="1:5" ht="16.5" customHeight="1">
      <c r="A244" s="13">
        <v>242</v>
      </c>
      <c r="B244" s="14" t="s">
        <v>10</v>
      </c>
      <c r="C244" s="13" t="str">
        <f>"2020020724"</f>
        <v>2020020724</v>
      </c>
      <c r="D244" s="15">
        <v>64.93</v>
      </c>
      <c r="E244" s="15" t="s">
        <v>8</v>
      </c>
    </row>
    <row r="245" spans="1:5" ht="16.5" customHeight="1">
      <c r="A245" s="13">
        <v>243</v>
      </c>
      <c r="B245" s="14" t="s">
        <v>10</v>
      </c>
      <c r="C245" s="13" t="str">
        <f>"2020021021"</f>
        <v>2020021021</v>
      </c>
      <c r="D245" s="15">
        <v>64.78</v>
      </c>
      <c r="E245" s="15" t="s">
        <v>8</v>
      </c>
    </row>
    <row r="246" spans="1:5" ht="16.5" customHeight="1">
      <c r="A246" s="13">
        <v>244</v>
      </c>
      <c r="B246" s="14" t="s">
        <v>10</v>
      </c>
      <c r="C246" s="13" t="str">
        <f>"2020020920"</f>
        <v>2020020920</v>
      </c>
      <c r="D246" s="15">
        <v>64.46</v>
      </c>
      <c r="E246" s="15" t="s">
        <v>8</v>
      </c>
    </row>
    <row r="247" spans="1:5" ht="16.5" customHeight="1">
      <c r="A247" s="13">
        <v>245</v>
      </c>
      <c r="B247" s="14" t="s">
        <v>10</v>
      </c>
      <c r="C247" s="13" t="str">
        <f>"2020020826"</f>
        <v>2020020826</v>
      </c>
      <c r="D247" s="15">
        <v>64.43</v>
      </c>
      <c r="E247" s="15" t="s">
        <v>8</v>
      </c>
    </row>
    <row r="248" spans="1:5" ht="16.5" customHeight="1">
      <c r="A248" s="13">
        <v>246</v>
      </c>
      <c r="B248" s="14" t="s">
        <v>10</v>
      </c>
      <c r="C248" s="13" t="str">
        <f>"2020020914"</f>
        <v>2020020914</v>
      </c>
      <c r="D248" s="15">
        <v>64.35</v>
      </c>
      <c r="E248" s="15" t="s">
        <v>8</v>
      </c>
    </row>
    <row r="249" spans="1:5" ht="16.5" customHeight="1">
      <c r="A249" s="13">
        <v>247</v>
      </c>
      <c r="B249" s="14" t="s">
        <v>10</v>
      </c>
      <c r="C249" s="13" t="str">
        <f>"2020020931"</f>
        <v>2020020931</v>
      </c>
      <c r="D249" s="15">
        <v>64.35</v>
      </c>
      <c r="E249" s="15" t="s">
        <v>8</v>
      </c>
    </row>
    <row r="250" spans="1:5" ht="16.5" customHeight="1">
      <c r="A250" s="13">
        <v>248</v>
      </c>
      <c r="B250" s="14" t="s">
        <v>10</v>
      </c>
      <c r="C250" s="13" t="str">
        <f>"2020020720"</f>
        <v>2020020720</v>
      </c>
      <c r="D250" s="15">
        <v>64.31</v>
      </c>
      <c r="E250" s="15" t="s">
        <v>8</v>
      </c>
    </row>
    <row r="251" spans="1:5" ht="16.5" customHeight="1">
      <c r="A251" s="13">
        <v>249</v>
      </c>
      <c r="B251" s="14" t="s">
        <v>10</v>
      </c>
      <c r="C251" s="13" t="str">
        <f>"2020020827"</f>
        <v>2020020827</v>
      </c>
      <c r="D251" s="15">
        <v>64.15</v>
      </c>
      <c r="E251" s="15" t="s">
        <v>8</v>
      </c>
    </row>
    <row r="252" spans="1:5" ht="16.5" customHeight="1">
      <c r="A252" s="13">
        <v>250</v>
      </c>
      <c r="B252" s="14" t="s">
        <v>10</v>
      </c>
      <c r="C252" s="13" t="str">
        <f>"2020020710"</f>
        <v>2020020710</v>
      </c>
      <c r="D252" s="15">
        <v>64.02</v>
      </c>
      <c r="E252" s="15" t="s">
        <v>8</v>
      </c>
    </row>
    <row r="253" spans="1:5" ht="16.5" customHeight="1">
      <c r="A253" s="13">
        <v>251</v>
      </c>
      <c r="B253" s="14" t="s">
        <v>10</v>
      </c>
      <c r="C253" s="13" t="str">
        <f>"2020020831"</f>
        <v>2020020831</v>
      </c>
      <c r="D253" s="15">
        <v>63.91</v>
      </c>
      <c r="E253" s="15" t="s">
        <v>8</v>
      </c>
    </row>
    <row r="254" spans="1:5" ht="16.5" customHeight="1">
      <c r="A254" s="13">
        <v>252</v>
      </c>
      <c r="B254" s="14" t="s">
        <v>10</v>
      </c>
      <c r="C254" s="13" t="str">
        <f>"2020020929"</f>
        <v>2020020929</v>
      </c>
      <c r="D254" s="15">
        <v>63.85</v>
      </c>
      <c r="E254" s="15" t="s">
        <v>8</v>
      </c>
    </row>
    <row r="255" spans="1:5" ht="16.5" customHeight="1">
      <c r="A255" s="13">
        <v>253</v>
      </c>
      <c r="B255" s="14" t="s">
        <v>10</v>
      </c>
      <c r="C255" s="13" t="str">
        <f>"2020021019"</f>
        <v>2020021019</v>
      </c>
      <c r="D255" s="15">
        <v>63.69</v>
      </c>
      <c r="E255" s="15" t="s">
        <v>8</v>
      </c>
    </row>
    <row r="256" spans="1:5" ht="16.5" customHeight="1">
      <c r="A256" s="13">
        <v>254</v>
      </c>
      <c r="B256" s="14" t="s">
        <v>10</v>
      </c>
      <c r="C256" s="13" t="str">
        <f>"2020021004"</f>
        <v>2020021004</v>
      </c>
      <c r="D256" s="15">
        <v>63.64</v>
      </c>
      <c r="E256" s="15" t="s">
        <v>8</v>
      </c>
    </row>
    <row r="257" spans="1:5" ht="16.5" customHeight="1">
      <c r="A257" s="13">
        <v>255</v>
      </c>
      <c r="B257" s="14" t="s">
        <v>10</v>
      </c>
      <c r="C257" s="13" t="str">
        <f>"2020020821"</f>
        <v>2020020821</v>
      </c>
      <c r="D257" s="15">
        <v>63.4</v>
      </c>
      <c r="E257" s="15" t="s">
        <v>8</v>
      </c>
    </row>
    <row r="258" spans="1:5" ht="16.5" customHeight="1">
      <c r="A258" s="13">
        <v>256</v>
      </c>
      <c r="B258" s="14" t="s">
        <v>10</v>
      </c>
      <c r="C258" s="13" t="str">
        <f>"2020020825"</f>
        <v>2020020825</v>
      </c>
      <c r="D258" s="15">
        <v>63.36</v>
      </c>
      <c r="E258" s="15" t="s">
        <v>8</v>
      </c>
    </row>
    <row r="259" spans="1:5" ht="16.5" customHeight="1">
      <c r="A259" s="13">
        <v>257</v>
      </c>
      <c r="B259" s="14" t="s">
        <v>10</v>
      </c>
      <c r="C259" s="13" t="str">
        <f>"2020020909"</f>
        <v>2020020909</v>
      </c>
      <c r="D259" s="15">
        <v>63.32</v>
      </c>
      <c r="E259" s="15" t="s">
        <v>8</v>
      </c>
    </row>
    <row r="260" spans="1:5" ht="16.5" customHeight="1">
      <c r="A260" s="13">
        <v>258</v>
      </c>
      <c r="B260" s="14" t="s">
        <v>10</v>
      </c>
      <c r="C260" s="13" t="str">
        <f>"2020020819"</f>
        <v>2020020819</v>
      </c>
      <c r="D260" s="15">
        <v>63</v>
      </c>
      <c r="E260" s="15" t="s">
        <v>8</v>
      </c>
    </row>
    <row r="261" spans="1:5" ht="16.5" customHeight="1">
      <c r="A261" s="13">
        <v>259</v>
      </c>
      <c r="B261" s="14" t="s">
        <v>10</v>
      </c>
      <c r="C261" s="13" t="str">
        <f>"2020020627"</f>
        <v>2020020627</v>
      </c>
      <c r="D261" s="15">
        <v>62.64</v>
      </c>
      <c r="E261" s="15" t="s">
        <v>8</v>
      </c>
    </row>
    <row r="262" spans="1:5" ht="16.5" customHeight="1">
      <c r="A262" s="13">
        <v>260</v>
      </c>
      <c r="B262" s="14" t="s">
        <v>10</v>
      </c>
      <c r="C262" s="13" t="str">
        <f>"2020020812"</f>
        <v>2020020812</v>
      </c>
      <c r="D262" s="15">
        <v>62.58</v>
      </c>
      <c r="E262" s="15" t="s">
        <v>8</v>
      </c>
    </row>
    <row r="263" spans="1:5" ht="16.5" customHeight="1">
      <c r="A263" s="13">
        <v>261</v>
      </c>
      <c r="B263" s="14" t="s">
        <v>10</v>
      </c>
      <c r="C263" s="13" t="str">
        <f>"2020020910"</f>
        <v>2020020910</v>
      </c>
      <c r="D263" s="15">
        <v>62.41</v>
      </c>
      <c r="E263" s="15" t="s">
        <v>8</v>
      </c>
    </row>
    <row r="264" spans="1:5" ht="16.5" customHeight="1">
      <c r="A264" s="13">
        <v>262</v>
      </c>
      <c r="B264" s="14" t="s">
        <v>10</v>
      </c>
      <c r="C264" s="13" t="str">
        <f>"2020020728"</f>
        <v>2020020728</v>
      </c>
      <c r="D264" s="15">
        <v>62.15</v>
      </c>
      <c r="E264" s="15" t="s">
        <v>8</v>
      </c>
    </row>
    <row r="265" spans="1:5" ht="16.5" customHeight="1">
      <c r="A265" s="13">
        <v>263</v>
      </c>
      <c r="B265" s="14" t="s">
        <v>10</v>
      </c>
      <c r="C265" s="13" t="str">
        <f>"2020020903"</f>
        <v>2020020903</v>
      </c>
      <c r="D265" s="15">
        <v>61.97</v>
      </c>
      <c r="E265" s="15" t="s">
        <v>8</v>
      </c>
    </row>
    <row r="266" spans="1:5" ht="16.5" customHeight="1">
      <c r="A266" s="13">
        <v>264</v>
      </c>
      <c r="B266" s="14" t="s">
        <v>10</v>
      </c>
      <c r="C266" s="13" t="str">
        <f>"2020020709"</f>
        <v>2020020709</v>
      </c>
      <c r="D266" s="15">
        <v>61.68</v>
      </c>
      <c r="E266" s="15" t="s">
        <v>8</v>
      </c>
    </row>
    <row r="267" spans="1:5" ht="16.5" customHeight="1">
      <c r="A267" s="13">
        <v>265</v>
      </c>
      <c r="B267" s="14" t="s">
        <v>10</v>
      </c>
      <c r="C267" s="13" t="str">
        <f>"2020020712"</f>
        <v>2020020712</v>
      </c>
      <c r="D267" s="15">
        <v>61.36</v>
      </c>
      <c r="E267" s="15" t="s">
        <v>8</v>
      </c>
    </row>
    <row r="268" spans="1:5" ht="16.5" customHeight="1">
      <c r="A268" s="13">
        <v>266</v>
      </c>
      <c r="B268" s="14" t="s">
        <v>10</v>
      </c>
      <c r="C268" s="13" t="str">
        <f>"2020020921"</f>
        <v>2020020921</v>
      </c>
      <c r="D268" s="15">
        <v>61.33</v>
      </c>
      <c r="E268" s="15" t="s">
        <v>8</v>
      </c>
    </row>
    <row r="269" spans="1:5" ht="16.5" customHeight="1">
      <c r="A269" s="13">
        <v>267</v>
      </c>
      <c r="B269" s="14" t="s">
        <v>10</v>
      </c>
      <c r="C269" s="13" t="str">
        <f>"2020020902"</f>
        <v>2020020902</v>
      </c>
      <c r="D269" s="15">
        <v>61.27</v>
      </c>
      <c r="E269" s="15" t="s">
        <v>8</v>
      </c>
    </row>
    <row r="270" spans="1:5" ht="16.5" customHeight="1">
      <c r="A270" s="13">
        <v>268</v>
      </c>
      <c r="B270" s="14" t="s">
        <v>10</v>
      </c>
      <c r="C270" s="13" t="str">
        <f>"2020020617"</f>
        <v>2020020617</v>
      </c>
      <c r="D270" s="15">
        <v>61.26</v>
      </c>
      <c r="E270" s="15" t="s">
        <v>8</v>
      </c>
    </row>
    <row r="271" spans="1:5" ht="16.5" customHeight="1">
      <c r="A271" s="13">
        <v>269</v>
      </c>
      <c r="B271" s="14" t="s">
        <v>10</v>
      </c>
      <c r="C271" s="13" t="str">
        <f>"2020020616"</f>
        <v>2020020616</v>
      </c>
      <c r="D271" s="15">
        <v>61</v>
      </c>
      <c r="E271" s="15" t="s">
        <v>8</v>
      </c>
    </row>
    <row r="272" spans="1:5" ht="16.5" customHeight="1">
      <c r="A272" s="13">
        <v>270</v>
      </c>
      <c r="B272" s="14" t="s">
        <v>10</v>
      </c>
      <c r="C272" s="13" t="str">
        <f>"2020020629"</f>
        <v>2020020629</v>
      </c>
      <c r="D272" s="15">
        <v>60.98</v>
      </c>
      <c r="E272" s="15" t="s">
        <v>8</v>
      </c>
    </row>
    <row r="273" spans="1:5" ht="16.5" customHeight="1">
      <c r="A273" s="13">
        <v>271</v>
      </c>
      <c r="B273" s="14" t="s">
        <v>10</v>
      </c>
      <c r="C273" s="13" t="str">
        <f>"2020020908"</f>
        <v>2020020908</v>
      </c>
      <c r="D273" s="15">
        <v>60.89</v>
      </c>
      <c r="E273" s="15" t="s">
        <v>8</v>
      </c>
    </row>
    <row r="274" spans="1:5" ht="16.5" customHeight="1">
      <c r="A274" s="13">
        <v>272</v>
      </c>
      <c r="B274" s="14" t="s">
        <v>10</v>
      </c>
      <c r="C274" s="13" t="str">
        <f>"2020020918"</f>
        <v>2020020918</v>
      </c>
      <c r="D274" s="15">
        <v>60.59</v>
      </c>
      <c r="E274" s="15" t="s">
        <v>8</v>
      </c>
    </row>
    <row r="275" spans="1:5" ht="16.5" customHeight="1">
      <c r="A275" s="13">
        <v>273</v>
      </c>
      <c r="B275" s="14" t="s">
        <v>10</v>
      </c>
      <c r="C275" s="13" t="str">
        <f>"2020020704"</f>
        <v>2020020704</v>
      </c>
      <c r="D275" s="15">
        <v>60.57</v>
      </c>
      <c r="E275" s="15" t="s">
        <v>8</v>
      </c>
    </row>
    <row r="276" spans="1:5" ht="16.5" customHeight="1">
      <c r="A276" s="13">
        <v>274</v>
      </c>
      <c r="B276" s="14" t="s">
        <v>10</v>
      </c>
      <c r="C276" s="13" t="str">
        <f>"2020020811"</f>
        <v>2020020811</v>
      </c>
      <c r="D276" s="15">
        <v>60.39</v>
      </c>
      <c r="E276" s="15" t="s">
        <v>8</v>
      </c>
    </row>
    <row r="277" spans="1:5" ht="16.5" customHeight="1">
      <c r="A277" s="13">
        <v>275</v>
      </c>
      <c r="B277" s="14" t="s">
        <v>10</v>
      </c>
      <c r="C277" s="13" t="str">
        <f>"2020020930"</f>
        <v>2020020930</v>
      </c>
      <c r="D277" s="15">
        <v>60.33</v>
      </c>
      <c r="E277" s="15" t="s">
        <v>8</v>
      </c>
    </row>
    <row r="278" spans="1:5" ht="16.5" customHeight="1">
      <c r="A278" s="13">
        <v>276</v>
      </c>
      <c r="B278" s="14" t="s">
        <v>10</v>
      </c>
      <c r="C278" s="13" t="str">
        <f>"2020020907"</f>
        <v>2020020907</v>
      </c>
      <c r="D278" s="15">
        <v>60.24</v>
      </c>
      <c r="E278" s="15" t="s">
        <v>8</v>
      </c>
    </row>
    <row r="279" spans="1:5" ht="16.5" customHeight="1">
      <c r="A279" s="13">
        <v>277</v>
      </c>
      <c r="B279" s="14" t="s">
        <v>10</v>
      </c>
      <c r="C279" s="13" t="str">
        <f>"2020020913"</f>
        <v>2020020913</v>
      </c>
      <c r="D279" s="15">
        <v>60.19</v>
      </c>
      <c r="E279" s="15" t="s">
        <v>8</v>
      </c>
    </row>
    <row r="280" spans="1:5" ht="16.5" customHeight="1">
      <c r="A280" s="13">
        <v>278</v>
      </c>
      <c r="B280" s="14" t="s">
        <v>10</v>
      </c>
      <c r="C280" s="13" t="str">
        <f>"2020020613"</f>
        <v>2020020613</v>
      </c>
      <c r="D280" s="15">
        <v>58.55</v>
      </c>
      <c r="E280" s="15" t="s">
        <v>8</v>
      </c>
    </row>
    <row r="281" spans="1:5" ht="16.5" customHeight="1">
      <c r="A281" s="13">
        <v>279</v>
      </c>
      <c r="B281" s="14" t="s">
        <v>10</v>
      </c>
      <c r="C281" s="13" t="str">
        <f>"2020020824"</f>
        <v>2020020824</v>
      </c>
      <c r="D281" s="15">
        <v>58.01</v>
      </c>
      <c r="E281" s="15" t="s">
        <v>8</v>
      </c>
    </row>
    <row r="282" spans="1:5" ht="16.5" customHeight="1">
      <c r="A282" s="13">
        <v>280</v>
      </c>
      <c r="B282" s="14" t="s">
        <v>10</v>
      </c>
      <c r="C282" s="13" t="str">
        <f>"2020020815"</f>
        <v>2020020815</v>
      </c>
      <c r="D282" s="15">
        <v>57.27</v>
      </c>
      <c r="E282" s="15" t="s">
        <v>8</v>
      </c>
    </row>
    <row r="283" spans="1:5" ht="16.5" customHeight="1">
      <c r="A283" s="13">
        <v>281</v>
      </c>
      <c r="B283" s="14" t="s">
        <v>10</v>
      </c>
      <c r="C283" s="13" t="str">
        <f>"2020020917"</f>
        <v>2020020917</v>
      </c>
      <c r="D283" s="15">
        <v>57.17</v>
      </c>
      <c r="E283" s="15" t="s">
        <v>8</v>
      </c>
    </row>
    <row r="284" spans="1:5" ht="16.5" customHeight="1">
      <c r="A284" s="13">
        <v>282</v>
      </c>
      <c r="B284" s="14" t="s">
        <v>10</v>
      </c>
      <c r="C284" s="13" t="str">
        <f>"2020020624"</f>
        <v>2020020624</v>
      </c>
      <c r="D284" s="15">
        <v>56.9</v>
      </c>
      <c r="E284" s="15" t="s">
        <v>8</v>
      </c>
    </row>
    <row r="285" spans="1:5" ht="16.5" customHeight="1">
      <c r="A285" s="13">
        <v>283</v>
      </c>
      <c r="B285" s="14" t="s">
        <v>10</v>
      </c>
      <c r="C285" s="13" t="str">
        <f>"2020021012"</f>
        <v>2020021012</v>
      </c>
      <c r="D285" s="15">
        <v>56.66</v>
      </c>
      <c r="E285" s="15" t="s">
        <v>8</v>
      </c>
    </row>
    <row r="286" spans="1:5" ht="16.5" customHeight="1">
      <c r="A286" s="13">
        <v>284</v>
      </c>
      <c r="B286" s="14" t="s">
        <v>10</v>
      </c>
      <c r="C286" s="13" t="str">
        <f>"2020021015"</f>
        <v>2020021015</v>
      </c>
      <c r="D286" s="15">
        <v>53.5</v>
      </c>
      <c r="E286" s="15" t="s">
        <v>8</v>
      </c>
    </row>
    <row r="287" spans="1:5" ht="16.5" customHeight="1">
      <c r="A287" s="13">
        <v>285</v>
      </c>
      <c r="B287" s="14" t="s">
        <v>10</v>
      </c>
      <c r="C287" s="13" t="str">
        <f>"2020021008"</f>
        <v>2020021008</v>
      </c>
      <c r="D287" s="15">
        <v>53.33</v>
      </c>
      <c r="E287" s="15" t="s">
        <v>8</v>
      </c>
    </row>
    <row r="288" spans="1:5" ht="16.5" customHeight="1">
      <c r="A288" s="13">
        <v>286</v>
      </c>
      <c r="B288" s="14" t="s">
        <v>10</v>
      </c>
      <c r="C288" s="13" t="str">
        <f>"2020020725"</f>
        <v>2020020725</v>
      </c>
      <c r="D288" s="15">
        <v>52.83</v>
      </c>
      <c r="E288" s="15" t="s">
        <v>8</v>
      </c>
    </row>
    <row r="289" spans="1:5" ht="16.5" customHeight="1">
      <c r="A289" s="13">
        <v>287</v>
      </c>
      <c r="B289" s="14" t="s">
        <v>10</v>
      </c>
      <c r="C289" s="13" t="str">
        <f>"2020020919"</f>
        <v>2020020919</v>
      </c>
      <c r="D289" s="15">
        <v>52.34</v>
      </c>
      <c r="E289" s="15" t="s">
        <v>8</v>
      </c>
    </row>
    <row r="290" spans="1:5" ht="16.5" customHeight="1">
      <c r="A290" s="13">
        <v>288</v>
      </c>
      <c r="B290" s="14" t="s">
        <v>10</v>
      </c>
      <c r="C290" s="13" t="str">
        <f>"2020020615"</f>
        <v>2020020615</v>
      </c>
      <c r="D290" s="13" t="s">
        <v>9</v>
      </c>
      <c r="E290" s="15" t="s">
        <v>8</v>
      </c>
    </row>
    <row r="291" spans="1:5" ht="16.5" customHeight="1">
      <c r="A291" s="13">
        <v>289</v>
      </c>
      <c r="B291" s="14" t="s">
        <v>10</v>
      </c>
      <c r="C291" s="13" t="str">
        <f>"2020020719"</f>
        <v>2020020719</v>
      </c>
      <c r="D291" s="13" t="s">
        <v>9</v>
      </c>
      <c r="E291" s="15" t="s">
        <v>8</v>
      </c>
    </row>
    <row r="292" spans="1:5" ht="16.5" customHeight="1">
      <c r="A292" s="13">
        <v>290</v>
      </c>
      <c r="B292" s="14" t="s">
        <v>10</v>
      </c>
      <c r="C292" s="13" t="str">
        <f>"2020020726"</f>
        <v>2020020726</v>
      </c>
      <c r="D292" s="13" t="s">
        <v>9</v>
      </c>
      <c r="E292" s="15" t="s">
        <v>8</v>
      </c>
    </row>
    <row r="293" spans="1:5" ht="16.5" customHeight="1">
      <c r="A293" s="13">
        <v>291</v>
      </c>
      <c r="B293" s="14" t="s">
        <v>10</v>
      </c>
      <c r="C293" s="13" t="str">
        <f>"2020020729"</f>
        <v>2020020729</v>
      </c>
      <c r="D293" s="13" t="s">
        <v>9</v>
      </c>
      <c r="E293" s="15" t="s">
        <v>8</v>
      </c>
    </row>
    <row r="294" spans="1:5" ht="16.5" customHeight="1">
      <c r="A294" s="13">
        <v>292</v>
      </c>
      <c r="B294" s="14" t="s">
        <v>10</v>
      </c>
      <c r="C294" s="13" t="str">
        <f>"2020020802"</f>
        <v>2020020802</v>
      </c>
      <c r="D294" s="13" t="s">
        <v>9</v>
      </c>
      <c r="E294" s="15" t="s">
        <v>8</v>
      </c>
    </row>
    <row r="295" spans="1:5" ht="16.5" customHeight="1">
      <c r="A295" s="13">
        <v>293</v>
      </c>
      <c r="B295" s="14" t="s">
        <v>10</v>
      </c>
      <c r="C295" s="13" t="str">
        <f>"2020020810"</f>
        <v>2020020810</v>
      </c>
      <c r="D295" s="13" t="s">
        <v>9</v>
      </c>
      <c r="E295" s="15" t="s">
        <v>8</v>
      </c>
    </row>
    <row r="296" spans="1:5" ht="16.5" customHeight="1">
      <c r="A296" s="13">
        <v>294</v>
      </c>
      <c r="B296" s="14" t="s">
        <v>10</v>
      </c>
      <c r="C296" s="13" t="str">
        <f>"2020020813"</f>
        <v>2020020813</v>
      </c>
      <c r="D296" s="13" t="s">
        <v>9</v>
      </c>
      <c r="E296" s="15" t="s">
        <v>8</v>
      </c>
    </row>
    <row r="297" spans="1:5" ht="16.5" customHeight="1">
      <c r="A297" s="13">
        <v>295</v>
      </c>
      <c r="B297" s="14" t="s">
        <v>10</v>
      </c>
      <c r="C297" s="13" t="str">
        <f>"2020020904"</f>
        <v>2020020904</v>
      </c>
      <c r="D297" s="13" t="s">
        <v>9</v>
      </c>
      <c r="E297" s="15" t="s">
        <v>8</v>
      </c>
    </row>
    <row r="298" spans="1:8" s="1" customFormat="1" ht="16.5" customHeight="1">
      <c r="A298" s="13">
        <v>296</v>
      </c>
      <c r="B298" s="14" t="s">
        <v>10</v>
      </c>
      <c r="C298" s="13" t="str">
        <f>"2020020912"</f>
        <v>2020020912</v>
      </c>
      <c r="D298" s="13" t="s">
        <v>9</v>
      </c>
      <c r="E298" s="15" t="s">
        <v>8</v>
      </c>
      <c r="F298" s="17"/>
      <c r="G298" s="17"/>
      <c r="H298" s="17"/>
    </row>
    <row r="299" spans="1:5" ht="16.5" customHeight="1">
      <c r="A299" s="13">
        <v>297</v>
      </c>
      <c r="B299" s="14" t="s">
        <v>10</v>
      </c>
      <c r="C299" s="13" t="str">
        <f>"2020020916"</f>
        <v>2020020916</v>
      </c>
      <c r="D299" s="13" t="s">
        <v>9</v>
      </c>
      <c r="E299" s="15" t="s">
        <v>8</v>
      </c>
    </row>
    <row r="300" spans="1:5" ht="16.5" customHeight="1">
      <c r="A300" s="13">
        <v>298</v>
      </c>
      <c r="B300" s="14" t="s">
        <v>10</v>
      </c>
      <c r="C300" s="13" t="str">
        <f>"2020020923"</f>
        <v>2020020923</v>
      </c>
      <c r="D300" s="13" t="s">
        <v>9</v>
      </c>
      <c r="E300" s="15" t="s">
        <v>8</v>
      </c>
    </row>
    <row r="301" spans="1:5" ht="16.5" customHeight="1">
      <c r="A301" s="13">
        <v>299</v>
      </c>
      <c r="B301" s="14" t="s">
        <v>10</v>
      </c>
      <c r="C301" s="13" t="str">
        <f>"2020021005"</f>
        <v>2020021005</v>
      </c>
      <c r="D301" s="13" t="s">
        <v>9</v>
      </c>
      <c r="E301" s="15" t="s">
        <v>8</v>
      </c>
    </row>
    <row r="302" spans="1:5" ht="16.5" customHeight="1">
      <c r="A302" s="13">
        <v>300</v>
      </c>
      <c r="B302" s="14" t="s">
        <v>10</v>
      </c>
      <c r="C302" s="13" t="str">
        <f>"2020021007"</f>
        <v>2020021007</v>
      </c>
      <c r="D302" s="13" t="s">
        <v>9</v>
      </c>
      <c r="E302" s="15" t="s">
        <v>8</v>
      </c>
    </row>
    <row r="303" spans="1:5" ht="16.5" customHeight="1">
      <c r="A303" s="13">
        <v>301</v>
      </c>
      <c r="B303" s="14" t="s">
        <v>10</v>
      </c>
      <c r="C303" s="13" t="str">
        <f>"2020021013"</f>
        <v>2020021013</v>
      </c>
      <c r="D303" s="13" t="s">
        <v>9</v>
      </c>
      <c r="E303" s="15" t="s">
        <v>8</v>
      </c>
    </row>
    <row r="304" spans="1:8" ht="16.5" customHeight="1">
      <c r="A304" s="13">
        <v>302</v>
      </c>
      <c r="B304" s="18" t="s">
        <v>10</v>
      </c>
      <c r="C304" s="19" t="str">
        <f>"2020021016"</f>
        <v>2020021016</v>
      </c>
      <c r="D304" s="13" t="s">
        <v>9</v>
      </c>
      <c r="E304" s="15" t="s">
        <v>8</v>
      </c>
      <c r="F304" s="1"/>
      <c r="G304" s="1"/>
      <c r="H304" s="1"/>
    </row>
    <row r="305" spans="1:5" ht="16.5" customHeight="1">
      <c r="A305" s="13">
        <v>303</v>
      </c>
      <c r="B305" s="14" t="s">
        <v>11</v>
      </c>
      <c r="C305" s="13" t="str">
        <f>"2020031731"</f>
        <v>2020031731</v>
      </c>
      <c r="D305" s="15">
        <v>80.43</v>
      </c>
      <c r="E305" s="16" t="s">
        <v>7</v>
      </c>
    </row>
    <row r="306" spans="1:5" ht="16.5" customHeight="1">
      <c r="A306" s="13">
        <v>304</v>
      </c>
      <c r="B306" s="14" t="s">
        <v>11</v>
      </c>
      <c r="C306" s="13" t="str">
        <f>"2020031802"</f>
        <v>2020031802</v>
      </c>
      <c r="D306" s="15">
        <v>80.35</v>
      </c>
      <c r="E306" s="16" t="s">
        <v>7</v>
      </c>
    </row>
    <row r="307" spans="1:5" ht="16.5" customHeight="1">
      <c r="A307" s="13">
        <v>305</v>
      </c>
      <c r="B307" s="14" t="s">
        <v>11</v>
      </c>
      <c r="C307" s="13" t="str">
        <f>"2020031229"</f>
        <v>2020031229</v>
      </c>
      <c r="D307" s="15">
        <v>79.53</v>
      </c>
      <c r="E307" s="16" t="s">
        <v>7</v>
      </c>
    </row>
    <row r="308" spans="1:5" ht="16.5" customHeight="1">
      <c r="A308" s="13">
        <v>306</v>
      </c>
      <c r="B308" s="14" t="s">
        <v>11</v>
      </c>
      <c r="C308" s="13" t="str">
        <f>"2020031319"</f>
        <v>2020031319</v>
      </c>
      <c r="D308" s="15">
        <v>77.35</v>
      </c>
      <c r="E308" s="16" t="s">
        <v>7</v>
      </c>
    </row>
    <row r="309" spans="1:5" ht="16.5" customHeight="1">
      <c r="A309" s="13">
        <v>307</v>
      </c>
      <c r="B309" s="14" t="s">
        <v>11</v>
      </c>
      <c r="C309" s="13" t="str">
        <f>"2020031527"</f>
        <v>2020031527</v>
      </c>
      <c r="D309" s="15">
        <v>77.08</v>
      </c>
      <c r="E309" s="16" t="s">
        <v>7</v>
      </c>
    </row>
    <row r="310" spans="1:5" ht="16.5" customHeight="1">
      <c r="A310" s="13">
        <v>308</v>
      </c>
      <c r="B310" s="14" t="s">
        <v>11</v>
      </c>
      <c r="C310" s="13" t="str">
        <f>"2020031111"</f>
        <v>2020031111</v>
      </c>
      <c r="D310" s="15">
        <v>77.03</v>
      </c>
      <c r="E310" s="16" t="s">
        <v>7</v>
      </c>
    </row>
    <row r="311" spans="1:5" ht="16.5" customHeight="1">
      <c r="A311" s="13">
        <v>309</v>
      </c>
      <c r="B311" s="14" t="s">
        <v>11</v>
      </c>
      <c r="C311" s="13" t="str">
        <f>"2020031109"</f>
        <v>2020031109</v>
      </c>
      <c r="D311" s="15">
        <v>76.85</v>
      </c>
      <c r="E311" s="16" t="s">
        <v>7</v>
      </c>
    </row>
    <row r="312" spans="1:5" ht="16.5" customHeight="1">
      <c r="A312" s="13">
        <v>310</v>
      </c>
      <c r="B312" s="14" t="s">
        <v>11</v>
      </c>
      <c r="C312" s="13" t="str">
        <f>"2020031323"</f>
        <v>2020031323</v>
      </c>
      <c r="D312" s="15">
        <v>75.34</v>
      </c>
      <c r="E312" s="16" t="s">
        <v>7</v>
      </c>
    </row>
    <row r="313" spans="1:5" ht="16.5" customHeight="1">
      <c r="A313" s="13">
        <v>311</v>
      </c>
      <c r="B313" s="14" t="s">
        <v>11</v>
      </c>
      <c r="C313" s="13" t="str">
        <f>"2020031514"</f>
        <v>2020031514</v>
      </c>
      <c r="D313" s="15">
        <v>75.25</v>
      </c>
      <c r="E313" s="16" t="s">
        <v>7</v>
      </c>
    </row>
    <row r="314" spans="1:5" ht="16.5" customHeight="1">
      <c r="A314" s="13">
        <v>312</v>
      </c>
      <c r="B314" s="14" t="s">
        <v>11</v>
      </c>
      <c r="C314" s="13" t="str">
        <f>"2020031725"</f>
        <v>2020031725</v>
      </c>
      <c r="D314" s="15">
        <v>75.19</v>
      </c>
      <c r="E314" s="16" t="s">
        <v>7</v>
      </c>
    </row>
    <row r="315" spans="1:5" ht="16.5" customHeight="1">
      <c r="A315" s="13">
        <v>313</v>
      </c>
      <c r="B315" s="14" t="s">
        <v>11</v>
      </c>
      <c r="C315" s="13" t="str">
        <f>"2020031028"</f>
        <v>2020031028</v>
      </c>
      <c r="D315" s="15">
        <v>75.12</v>
      </c>
      <c r="E315" s="16" t="s">
        <v>7</v>
      </c>
    </row>
    <row r="316" spans="1:5" ht="16.5" customHeight="1">
      <c r="A316" s="13">
        <v>314</v>
      </c>
      <c r="B316" s="14" t="s">
        <v>11</v>
      </c>
      <c r="C316" s="13" t="str">
        <f>"2020031508"</f>
        <v>2020031508</v>
      </c>
      <c r="D316" s="15">
        <v>74.73</v>
      </c>
      <c r="E316" s="16" t="s">
        <v>7</v>
      </c>
    </row>
    <row r="317" spans="1:5" ht="16.5" customHeight="1">
      <c r="A317" s="13">
        <v>315</v>
      </c>
      <c r="B317" s="14" t="s">
        <v>11</v>
      </c>
      <c r="C317" s="13" t="str">
        <f>"2020031126"</f>
        <v>2020031126</v>
      </c>
      <c r="D317" s="15">
        <v>74.69</v>
      </c>
      <c r="E317" s="16" t="s">
        <v>7</v>
      </c>
    </row>
    <row r="318" spans="1:5" ht="16.5" customHeight="1">
      <c r="A318" s="13">
        <v>316</v>
      </c>
      <c r="B318" s="14" t="s">
        <v>11</v>
      </c>
      <c r="C318" s="13" t="str">
        <f>"2020031331"</f>
        <v>2020031331</v>
      </c>
      <c r="D318" s="15">
        <v>74.33</v>
      </c>
      <c r="E318" s="16" t="s">
        <v>7</v>
      </c>
    </row>
    <row r="319" spans="1:5" ht="16.5" customHeight="1">
      <c r="A319" s="13">
        <v>317</v>
      </c>
      <c r="B319" s="14" t="s">
        <v>11</v>
      </c>
      <c r="C319" s="13" t="str">
        <f>"2020031119"</f>
        <v>2020031119</v>
      </c>
      <c r="D319" s="15">
        <v>73.68</v>
      </c>
      <c r="E319" s="16" t="s">
        <v>7</v>
      </c>
    </row>
    <row r="320" spans="1:5" ht="16.5" customHeight="1">
      <c r="A320" s="13">
        <v>318</v>
      </c>
      <c r="B320" s="14" t="s">
        <v>11</v>
      </c>
      <c r="C320" s="13" t="str">
        <f>"2020031531"</f>
        <v>2020031531</v>
      </c>
      <c r="D320" s="15">
        <v>73.65</v>
      </c>
      <c r="E320" s="16" t="s">
        <v>7</v>
      </c>
    </row>
    <row r="321" spans="1:5" ht="16.5" customHeight="1">
      <c r="A321" s="13">
        <v>319</v>
      </c>
      <c r="B321" s="14" t="s">
        <v>11</v>
      </c>
      <c r="C321" s="13" t="str">
        <f>"2020031810"</f>
        <v>2020031810</v>
      </c>
      <c r="D321" s="15">
        <v>73.33</v>
      </c>
      <c r="E321" s="16" t="s">
        <v>7</v>
      </c>
    </row>
    <row r="322" spans="1:5" ht="16.5" customHeight="1">
      <c r="A322" s="13">
        <v>320</v>
      </c>
      <c r="B322" s="14" t="s">
        <v>11</v>
      </c>
      <c r="C322" s="13" t="str">
        <f>"2020031709"</f>
        <v>2020031709</v>
      </c>
      <c r="D322" s="15">
        <v>73.26</v>
      </c>
      <c r="E322" s="16" t="s">
        <v>7</v>
      </c>
    </row>
    <row r="323" spans="1:5" ht="16.5" customHeight="1">
      <c r="A323" s="13">
        <v>321</v>
      </c>
      <c r="B323" s="14" t="s">
        <v>11</v>
      </c>
      <c r="C323" s="13" t="str">
        <f>"2020031302"</f>
        <v>2020031302</v>
      </c>
      <c r="D323" s="15">
        <v>73.17</v>
      </c>
      <c r="E323" s="16" t="s">
        <v>7</v>
      </c>
    </row>
    <row r="324" spans="1:5" ht="16.5" customHeight="1">
      <c r="A324" s="13">
        <v>322</v>
      </c>
      <c r="B324" s="14" t="s">
        <v>11</v>
      </c>
      <c r="C324" s="13" t="str">
        <f>"2020031606"</f>
        <v>2020031606</v>
      </c>
      <c r="D324" s="15">
        <v>73.17</v>
      </c>
      <c r="E324" s="16" t="s">
        <v>7</v>
      </c>
    </row>
    <row r="325" spans="1:5" ht="16.5" customHeight="1">
      <c r="A325" s="13">
        <v>323</v>
      </c>
      <c r="B325" s="14" t="s">
        <v>11</v>
      </c>
      <c r="C325" s="13" t="str">
        <f>"2020031113"</f>
        <v>2020031113</v>
      </c>
      <c r="D325" s="15">
        <v>73.03</v>
      </c>
      <c r="E325" s="16" t="s">
        <v>7</v>
      </c>
    </row>
    <row r="326" spans="1:5" ht="16.5" customHeight="1">
      <c r="A326" s="13">
        <v>324</v>
      </c>
      <c r="B326" s="14" t="s">
        <v>11</v>
      </c>
      <c r="C326" s="13" t="str">
        <f>"2020031209"</f>
        <v>2020031209</v>
      </c>
      <c r="D326" s="15">
        <v>72.73</v>
      </c>
      <c r="E326" s="15" t="s">
        <v>8</v>
      </c>
    </row>
    <row r="327" spans="1:5" ht="16.5" customHeight="1">
      <c r="A327" s="13">
        <v>325</v>
      </c>
      <c r="B327" s="14" t="s">
        <v>11</v>
      </c>
      <c r="C327" s="13" t="str">
        <f>"2020031206"</f>
        <v>2020031206</v>
      </c>
      <c r="D327" s="15">
        <v>72.67</v>
      </c>
      <c r="E327" s="15" t="s">
        <v>8</v>
      </c>
    </row>
    <row r="328" spans="1:5" ht="16.5" customHeight="1">
      <c r="A328" s="13">
        <v>326</v>
      </c>
      <c r="B328" s="14" t="s">
        <v>11</v>
      </c>
      <c r="C328" s="13" t="str">
        <f>"2020031801"</f>
        <v>2020031801</v>
      </c>
      <c r="D328" s="15">
        <v>72.62</v>
      </c>
      <c r="E328" s="15" t="s">
        <v>8</v>
      </c>
    </row>
    <row r="329" spans="1:5" ht="16.5" customHeight="1">
      <c r="A329" s="13">
        <v>327</v>
      </c>
      <c r="B329" s="14" t="s">
        <v>11</v>
      </c>
      <c r="C329" s="13" t="str">
        <f>"2020031612"</f>
        <v>2020031612</v>
      </c>
      <c r="D329" s="15">
        <v>72.6</v>
      </c>
      <c r="E329" s="15" t="s">
        <v>8</v>
      </c>
    </row>
    <row r="330" spans="1:5" ht="16.5" customHeight="1">
      <c r="A330" s="13">
        <v>328</v>
      </c>
      <c r="B330" s="14" t="s">
        <v>11</v>
      </c>
      <c r="C330" s="13" t="str">
        <f>"2020031410"</f>
        <v>2020031410</v>
      </c>
      <c r="D330" s="15">
        <v>72.58</v>
      </c>
      <c r="E330" s="15" t="s">
        <v>8</v>
      </c>
    </row>
    <row r="331" spans="1:5" ht="16.5" customHeight="1">
      <c r="A331" s="13">
        <v>329</v>
      </c>
      <c r="B331" s="14" t="s">
        <v>11</v>
      </c>
      <c r="C331" s="13" t="str">
        <f>"2020031330"</f>
        <v>2020031330</v>
      </c>
      <c r="D331" s="15">
        <v>72.51</v>
      </c>
      <c r="E331" s="15" t="s">
        <v>8</v>
      </c>
    </row>
    <row r="332" spans="1:5" ht="16.5" customHeight="1">
      <c r="A332" s="13">
        <v>330</v>
      </c>
      <c r="B332" s="14" t="s">
        <v>11</v>
      </c>
      <c r="C332" s="13" t="str">
        <f>"2020031402"</f>
        <v>2020031402</v>
      </c>
      <c r="D332" s="15">
        <v>72.45</v>
      </c>
      <c r="E332" s="15" t="s">
        <v>8</v>
      </c>
    </row>
    <row r="333" spans="1:5" ht="16.5" customHeight="1">
      <c r="A333" s="13">
        <v>331</v>
      </c>
      <c r="B333" s="14" t="s">
        <v>11</v>
      </c>
      <c r="C333" s="13" t="str">
        <f>"2020031816"</f>
        <v>2020031816</v>
      </c>
      <c r="D333" s="15">
        <v>72.41</v>
      </c>
      <c r="E333" s="15" t="s">
        <v>8</v>
      </c>
    </row>
    <row r="334" spans="1:5" ht="16.5" customHeight="1">
      <c r="A334" s="13">
        <v>332</v>
      </c>
      <c r="B334" s="14" t="s">
        <v>11</v>
      </c>
      <c r="C334" s="13" t="str">
        <f>"2020031325"</f>
        <v>2020031325</v>
      </c>
      <c r="D334" s="15">
        <v>72.19</v>
      </c>
      <c r="E334" s="15" t="s">
        <v>8</v>
      </c>
    </row>
    <row r="335" spans="1:5" ht="16.5" customHeight="1">
      <c r="A335" s="13">
        <v>333</v>
      </c>
      <c r="B335" s="14" t="s">
        <v>11</v>
      </c>
      <c r="C335" s="13" t="str">
        <f>"2020031122"</f>
        <v>2020031122</v>
      </c>
      <c r="D335" s="15">
        <v>72.18</v>
      </c>
      <c r="E335" s="15" t="s">
        <v>8</v>
      </c>
    </row>
    <row r="336" spans="1:5" ht="16.5" customHeight="1">
      <c r="A336" s="13">
        <v>334</v>
      </c>
      <c r="B336" s="14" t="s">
        <v>11</v>
      </c>
      <c r="C336" s="13" t="str">
        <f>"2020031102"</f>
        <v>2020031102</v>
      </c>
      <c r="D336" s="15">
        <v>71.53</v>
      </c>
      <c r="E336" s="15" t="s">
        <v>8</v>
      </c>
    </row>
    <row r="337" spans="1:5" ht="16.5" customHeight="1">
      <c r="A337" s="13">
        <v>335</v>
      </c>
      <c r="B337" s="14" t="s">
        <v>11</v>
      </c>
      <c r="C337" s="13" t="str">
        <f>"2020031321"</f>
        <v>2020031321</v>
      </c>
      <c r="D337" s="15">
        <v>71.44</v>
      </c>
      <c r="E337" s="15" t="s">
        <v>8</v>
      </c>
    </row>
    <row r="338" spans="1:5" ht="16.5" customHeight="1">
      <c r="A338" s="13">
        <v>336</v>
      </c>
      <c r="B338" s="14" t="s">
        <v>11</v>
      </c>
      <c r="C338" s="13" t="str">
        <f>"2020031103"</f>
        <v>2020031103</v>
      </c>
      <c r="D338" s="15">
        <v>71.42</v>
      </c>
      <c r="E338" s="15" t="s">
        <v>8</v>
      </c>
    </row>
    <row r="339" spans="1:5" ht="16.5" customHeight="1">
      <c r="A339" s="13">
        <v>337</v>
      </c>
      <c r="B339" s="14" t="s">
        <v>11</v>
      </c>
      <c r="C339" s="13" t="str">
        <f>"2020031523"</f>
        <v>2020031523</v>
      </c>
      <c r="D339" s="15">
        <v>71.42</v>
      </c>
      <c r="E339" s="15" t="s">
        <v>8</v>
      </c>
    </row>
    <row r="340" spans="1:5" ht="16.5" customHeight="1">
      <c r="A340" s="13">
        <v>338</v>
      </c>
      <c r="B340" s="14" t="s">
        <v>11</v>
      </c>
      <c r="C340" s="13" t="str">
        <f>"2020031604"</f>
        <v>2020031604</v>
      </c>
      <c r="D340" s="15">
        <v>71.33</v>
      </c>
      <c r="E340" s="15" t="s">
        <v>8</v>
      </c>
    </row>
    <row r="341" spans="1:5" ht="16.5" customHeight="1">
      <c r="A341" s="13">
        <v>339</v>
      </c>
      <c r="B341" s="14" t="s">
        <v>11</v>
      </c>
      <c r="C341" s="13" t="str">
        <f>"2020031517"</f>
        <v>2020031517</v>
      </c>
      <c r="D341" s="15">
        <v>71.27</v>
      </c>
      <c r="E341" s="15" t="s">
        <v>8</v>
      </c>
    </row>
    <row r="342" spans="1:5" ht="16.5" customHeight="1">
      <c r="A342" s="13">
        <v>340</v>
      </c>
      <c r="B342" s="14" t="s">
        <v>11</v>
      </c>
      <c r="C342" s="13" t="str">
        <f>"2020031317"</f>
        <v>2020031317</v>
      </c>
      <c r="D342" s="15">
        <v>71.24</v>
      </c>
      <c r="E342" s="15" t="s">
        <v>8</v>
      </c>
    </row>
    <row r="343" spans="1:5" ht="16.5" customHeight="1">
      <c r="A343" s="13">
        <v>341</v>
      </c>
      <c r="B343" s="14" t="s">
        <v>11</v>
      </c>
      <c r="C343" s="13" t="str">
        <f>"2020031815"</f>
        <v>2020031815</v>
      </c>
      <c r="D343" s="15">
        <v>71.07</v>
      </c>
      <c r="E343" s="15" t="s">
        <v>8</v>
      </c>
    </row>
    <row r="344" spans="1:5" ht="16.5" customHeight="1">
      <c r="A344" s="13">
        <v>342</v>
      </c>
      <c r="B344" s="14" t="s">
        <v>11</v>
      </c>
      <c r="C344" s="13" t="str">
        <f>"2020031601"</f>
        <v>2020031601</v>
      </c>
      <c r="D344" s="15">
        <v>70.84</v>
      </c>
      <c r="E344" s="15" t="s">
        <v>8</v>
      </c>
    </row>
    <row r="345" spans="1:5" ht="16.5" customHeight="1">
      <c r="A345" s="13">
        <v>343</v>
      </c>
      <c r="B345" s="14" t="s">
        <v>11</v>
      </c>
      <c r="C345" s="13" t="str">
        <f>"2020031310"</f>
        <v>2020031310</v>
      </c>
      <c r="D345" s="15">
        <v>70.76</v>
      </c>
      <c r="E345" s="15" t="s">
        <v>8</v>
      </c>
    </row>
    <row r="346" spans="1:5" ht="16.5" customHeight="1">
      <c r="A346" s="13">
        <v>344</v>
      </c>
      <c r="B346" s="14" t="s">
        <v>11</v>
      </c>
      <c r="C346" s="13" t="str">
        <f>"2020031625"</f>
        <v>2020031625</v>
      </c>
      <c r="D346" s="15">
        <v>70.66</v>
      </c>
      <c r="E346" s="15" t="s">
        <v>8</v>
      </c>
    </row>
    <row r="347" spans="1:5" ht="16.5" customHeight="1">
      <c r="A347" s="13">
        <v>345</v>
      </c>
      <c r="B347" s="14" t="s">
        <v>11</v>
      </c>
      <c r="C347" s="13" t="str">
        <f>"2020031526"</f>
        <v>2020031526</v>
      </c>
      <c r="D347" s="15">
        <v>70.57</v>
      </c>
      <c r="E347" s="15" t="s">
        <v>8</v>
      </c>
    </row>
    <row r="348" spans="1:5" ht="16.5" customHeight="1">
      <c r="A348" s="13">
        <v>346</v>
      </c>
      <c r="B348" s="14" t="s">
        <v>11</v>
      </c>
      <c r="C348" s="13" t="str">
        <f>"2020031818"</f>
        <v>2020031818</v>
      </c>
      <c r="D348" s="15">
        <v>70.51</v>
      </c>
      <c r="E348" s="15" t="s">
        <v>8</v>
      </c>
    </row>
    <row r="349" spans="1:5" ht="16.5" customHeight="1">
      <c r="A349" s="13">
        <v>347</v>
      </c>
      <c r="B349" s="14" t="s">
        <v>11</v>
      </c>
      <c r="C349" s="13" t="str">
        <f>"2020031327"</f>
        <v>2020031327</v>
      </c>
      <c r="D349" s="15">
        <v>70.45</v>
      </c>
      <c r="E349" s="15" t="s">
        <v>8</v>
      </c>
    </row>
    <row r="350" spans="1:5" ht="16.5" customHeight="1">
      <c r="A350" s="13">
        <v>348</v>
      </c>
      <c r="B350" s="14" t="s">
        <v>11</v>
      </c>
      <c r="C350" s="13" t="str">
        <f>"2020031403"</f>
        <v>2020031403</v>
      </c>
      <c r="D350" s="15">
        <v>70.42</v>
      </c>
      <c r="E350" s="15" t="s">
        <v>8</v>
      </c>
    </row>
    <row r="351" spans="1:5" ht="16.5" customHeight="1">
      <c r="A351" s="13">
        <v>349</v>
      </c>
      <c r="B351" s="14" t="s">
        <v>11</v>
      </c>
      <c r="C351" s="13" t="str">
        <f>"2020031723"</f>
        <v>2020031723</v>
      </c>
      <c r="D351" s="15">
        <v>70.4</v>
      </c>
      <c r="E351" s="15" t="s">
        <v>8</v>
      </c>
    </row>
    <row r="352" spans="1:5" ht="16.5" customHeight="1">
      <c r="A352" s="13">
        <v>350</v>
      </c>
      <c r="B352" s="14" t="s">
        <v>11</v>
      </c>
      <c r="C352" s="13" t="str">
        <f>"2020031231"</f>
        <v>2020031231</v>
      </c>
      <c r="D352" s="15">
        <v>70.31</v>
      </c>
      <c r="E352" s="15" t="s">
        <v>8</v>
      </c>
    </row>
    <row r="353" spans="1:5" ht="16.5" customHeight="1">
      <c r="A353" s="13">
        <v>351</v>
      </c>
      <c r="B353" s="14" t="s">
        <v>11</v>
      </c>
      <c r="C353" s="13" t="str">
        <f>"2020031813"</f>
        <v>2020031813</v>
      </c>
      <c r="D353" s="15">
        <v>70.15</v>
      </c>
      <c r="E353" s="15" t="s">
        <v>8</v>
      </c>
    </row>
    <row r="354" spans="1:5" ht="16.5" customHeight="1">
      <c r="A354" s="13">
        <v>352</v>
      </c>
      <c r="B354" s="14" t="s">
        <v>11</v>
      </c>
      <c r="C354" s="13" t="str">
        <f>"2020031721"</f>
        <v>2020031721</v>
      </c>
      <c r="D354" s="15">
        <v>70.03</v>
      </c>
      <c r="E354" s="15" t="s">
        <v>8</v>
      </c>
    </row>
    <row r="355" spans="1:5" ht="16.5" customHeight="1">
      <c r="A355" s="13">
        <v>353</v>
      </c>
      <c r="B355" s="14" t="s">
        <v>11</v>
      </c>
      <c r="C355" s="13" t="str">
        <f>"2020031611"</f>
        <v>2020031611</v>
      </c>
      <c r="D355" s="15">
        <v>70.01</v>
      </c>
      <c r="E355" s="15" t="s">
        <v>8</v>
      </c>
    </row>
    <row r="356" spans="1:5" ht="16.5" customHeight="1">
      <c r="A356" s="13">
        <v>354</v>
      </c>
      <c r="B356" s="14" t="s">
        <v>11</v>
      </c>
      <c r="C356" s="13" t="str">
        <f>"2020031306"</f>
        <v>2020031306</v>
      </c>
      <c r="D356" s="15">
        <v>69.82</v>
      </c>
      <c r="E356" s="15" t="s">
        <v>8</v>
      </c>
    </row>
    <row r="357" spans="1:5" ht="16.5" customHeight="1">
      <c r="A357" s="13">
        <v>355</v>
      </c>
      <c r="B357" s="14" t="s">
        <v>11</v>
      </c>
      <c r="C357" s="13" t="str">
        <f>"2020031315"</f>
        <v>2020031315</v>
      </c>
      <c r="D357" s="15">
        <v>69.73</v>
      </c>
      <c r="E357" s="15" t="s">
        <v>8</v>
      </c>
    </row>
    <row r="358" spans="1:5" ht="16.5" customHeight="1">
      <c r="A358" s="13">
        <v>356</v>
      </c>
      <c r="B358" s="14" t="s">
        <v>11</v>
      </c>
      <c r="C358" s="13" t="str">
        <f>"2020031520"</f>
        <v>2020031520</v>
      </c>
      <c r="D358" s="15">
        <v>69.66</v>
      </c>
      <c r="E358" s="15" t="s">
        <v>8</v>
      </c>
    </row>
    <row r="359" spans="1:5" ht="16.5" customHeight="1">
      <c r="A359" s="13">
        <v>357</v>
      </c>
      <c r="B359" s="14" t="s">
        <v>11</v>
      </c>
      <c r="C359" s="13" t="str">
        <f>"2020031029"</f>
        <v>2020031029</v>
      </c>
      <c r="D359" s="15">
        <v>69.61</v>
      </c>
      <c r="E359" s="15" t="s">
        <v>8</v>
      </c>
    </row>
    <row r="360" spans="1:5" ht="16.5" customHeight="1">
      <c r="A360" s="13">
        <v>358</v>
      </c>
      <c r="B360" s="14" t="s">
        <v>11</v>
      </c>
      <c r="C360" s="13" t="str">
        <f>"2020031619"</f>
        <v>2020031619</v>
      </c>
      <c r="D360" s="15">
        <v>69.27</v>
      </c>
      <c r="E360" s="15" t="s">
        <v>8</v>
      </c>
    </row>
    <row r="361" spans="1:5" ht="16.5" customHeight="1">
      <c r="A361" s="13">
        <v>359</v>
      </c>
      <c r="B361" s="14" t="s">
        <v>11</v>
      </c>
      <c r="C361" s="13" t="str">
        <f>"2020031218"</f>
        <v>2020031218</v>
      </c>
      <c r="D361" s="15">
        <v>69.15</v>
      </c>
      <c r="E361" s="15" t="s">
        <v>8</v>
      </c>
    </row>
    <row r="362" spans="1:5" ht="16.5" customHeight="1">
      <c r="A362" s="13">
        <v>360</v>
      </c>
      <c r="B362" s="14" t="s">
        <v>11</v>
      </c>
      <c r="C362" s="13" t="str">
        <f>"2020031607"</f>
        <v>2020031607</v>
      </c>
      <c r="D362" s="15">
        <v>69.07</v>
      </c>
      <c r="E362" s="15" t="s">
        <v>8</v>
      </c>
    </row>
    <row r="363" spans="1:5" ht="16.5" customHeight="1">
      <c r="A363" s="13">
        <v>361</v>
      </c>
      <c r="B363" s="14" t="s">
        <v>11</v>
      </c>
      <c r="C363" s="13" t="str">
        <f>"2020031429"</f>
        <v>2020031429</v>
      </c>
      <c r="D363" s="15">
        <v>69.01</v>
      </c>
      <c r="E363" s="15" t="s">
        <v>8</v>
      </c>
    </row>
    <row r="364" spans="1:5" ht="16.5" customHeight="1">
      <c r="A364" s="13">
        <v>362</v>
      </c>
      <c r="B364" s="14" t="s">
        <v>11</v>
      </c>
      <c r="C364" s="13" t="str">
        <f>"2020031309"</f>
        <v>2020031309</v>
      </c>
      <c r="D364" s="15">
        <v>68.83</v>
      </c>
      <c r="E364" s="15" t="s">
        <v>8</v>
      </c>
    </row>
    <row r="365" spans="1:5" ht="16.5" customHeight="1">
      <c r="A365" s="13">
        <v>363</v>
      </c>
      <c r="B365" s="14" t="s">
        <v>11</v>
      </c>
      <c r="C365" s="13" t="str">
        <f>"2020031628"</f>
        <v>2020031628</v>
      </c>
      <c r="D365" s="15">
        <v>68.75</v>
      </c>
      <c r="E365" s="15" t="s">
        <v>8</v>
      </c>
    </row>
    <row r="366" spans="1:5" ht="16.5" customHeight="1">
      <c r="A366" s="13">
        <v>364</v>
      </c>
      <c r="B366" s="14" t="s">
        <v>11</v>
      </c>
      <c r="C366" s="13" t="str">
        <f>"2020031213"</f>
        <v>2020031213</v>
      </c>
      <c r="D366" s="15">
        <v>68.72</v>
      </c>
      <c r="E366" s="15" t="s">
        <v>8</v>
      </c>
    </row>
    <row r="367" spans="1:5" ht="16.5" customHeight="1">
      <c r="A367" s="13">
        <v>365</v>
      </c>
      <c r="B367" s="14" t="s">
        <v>11</v>
      </c>
      <c r="C367" s="13" t="str">
        <f>"2020031116"</f>
        <v>2020031116</v>
      </c>
      <c r="D367" s="15">
        <v>68.7</v>
      </c>
      <c r="E367" s="15" t="s">
        <v>8</v>
      </c>
    </row>
    <row r="368" spans="1:5" ht="16.5" customHeight="1">
      <c r="A368" s="13">
        <v>366</v>
      </c>
      <c r="B368" s="14" t="s">
        <v>11</v>
      </c>
      <c r="C368" s="13" t="str">
        <f>"2020031710"</f>
        <v>2020031710</v>
      </c>
      <c r="D368" s="15">
        <v>68.66</v>
      </c>
      <c r="E368" s="15" t="s">
        <v>8</v>
      </c>
    </row>
    <row r="369" spans="1:5" ht="16.5" customHeight="1">
      <c r="A369" s="13">
        <v>367</v>
      </c>
      <c r="B369" s="14" t="s">
        <v>11</v>
      </c>
      <c r="C369" s="13" t="str">
        <f>"2020031227"</f>
        <v>2020031227</v>
      </c>
      <c r="D369" s="15">
        <v>68.64</v>
      </c>
      <c r="E369" s="15" t="s">
        <v>8</v>
      </c>
    </row>
    <row r="370" spans="1:5" ht="16.5" customHeight="1">
      <c r="A370" s="13">
        <v>368</v>
      </c>
      <c r="B370" s="14" t="s">
        <v>11</v>
      </c>
      <c r="C370" s="13" t="str">
        <f>"2020031505"</f>
        <v>2020031505</v>
      </c>
      <c r="D370" s="15">
        <v>68.6</v>
      </c>
      <c r="E370" s="15" t="s">
        <v>8</v>
      </c>
    </row>
    <row r="371" spans="1:5" ht="16.5" customHeight="1">
      <c r="A371" s="13">
        <v>369</v>
      </c>
      <c r="B371" s="14" t="s">
        <v>11</v>
      </c>
      <c r="C371" s="13" t="str">
        <f>"2020031513"</f>
        <v>2020031513</v>
      </c>
      <c r="D371" s="15">
        <v>68.6</v>
      </c>
      <c r="E371" s="15" t="s">
        <v>8</v>
      </c>
    </row>
    <row r="372" spans="1:5" ht="16.5" customHeight="1">
      <c r="A372" s="13">
        <v>370</v>
      </c>
      <c r="B372" s="14" t="s">
        <v>11</v>
      </c>
      <c r="C372" s="13" t="str">
        <f>"2020031316"</f>
        <v>2020031316</v>
      </c>
      <c r="D372" s="15">
        <v>68.43</v>
      </c>
      <c r="E372" s="15" t="s">
        <v>8</v>
      </c>
    </row>
    <row r="373" spans="1:5" ht="16.5" customHeight="1">
      <c r="A373" s="13">
        <v>371</v>
      </c>
      <c r="B373" s="14" t="s">
        <v>11</v>
      </c>
      <c r="C373" s="13" t="str">
        <f>"2020031716"</f>
        <v>2020031716</v>
      </c>
      <c r="D373" s="15">
        <v>68.34</v>
      </c>
      <c r="E373" s="15" t="s">
        <v>8</v>
      </c>
    </row>
    <row r="374" spans="1:5" ht="16.5" customHeight="1">
      <c r="A374" s="13">
        <v>372</v>
      </c>
      <c r="B374" s="14" t="s">
        <v>11</v>
      </c>
      <c r="C374" s="13" t="str">
        <f>"2020031125"</f>
        <v>2020031125</v>
      </c>
      <c r="D374" s="15">
        <v>68.33</v>
      </c>
      <c r="E374" s="15" t="s">
        <v>8</v>
      </c>
    </row>
    <row r="375" spans="1:5" ht="16.5" customHeight="1">
      <c r="A375" s="13">
        <v>373</v>
      </c>
      <c r="B375" s="14" t="s">
        <v>11</v>
      </c>
      <c r="C375" s="13" t="str">
        <f>"2020031210"</f>
        <v>2020031210</v>
      </c>
      <c r="D375" s="15">
        <v>68.19</v>
      </c>
      <c r="E375" s="15" t="s">
        <v>8</v>
      </c>
    </row>
    <row r="376" spans="1:5" ht="16.5" customHeight="1">
      <c r="A376" s="13">
        <v>374</v>
      </c>
      <c r="B376" s="14" t="s">
        <v>11</v>
      </c>
      <c r="C376" s="13" t="str">
        <f>"2020031230"</f>
        <v>2020031230</v>
      </c>
      <c r="D376" s="15">
        <v>68.19</v>
      </c>
      <c r="E376" s="15" t="s">
        <v>8</v>
      </c>
    </row>
    <row r="377" spans="1:5" ht="16.5" customHeight="1">
      <c r="A377" s="13">
        <v>375</v>
      </c>
      <c r="B377" s="14" t="s">
        <v>11</v>
      </c>
      <c r="C377" s="13" t="str">
        <f>"2020031412"</f>
        <v>2020031412</v>
      </c>
      <c r="D377" s="15">
        <v>68.19</v>
      </c>
      <c r="E377" s="15" t="s">
        <v>8</v>
      </c>
    </row>
    <row r="378" spans="1:5" ht="16.5" customHeight="1">
      <c r="A378" s="13">
        <v>376</v>
      </c>
      <c r="B378" s="14" t="s">
        <v>11</v>
      </c>
      <c r="C378" s="13" t="str">
        <f>"2020031609"</f>
        <v>2020031609</v>
      </c>
      <c r="D378" s="15">
        <v>68.03</v>
      </c>
      <c r="E378" s="15" t="s">
        <v>8</v>
      </c>
    </row>
    <row r="379" spans="1:5" ht="16.5" customHeight="1">
      <c r="A379" s="13">
        <v>377</v>
      </c>
      <c r="B379" s="14" t="s">
        <v>11</v>
      </c>
      <c r="C379" s="13" t="str">
        <f>"2020031413"</f>
        <v>2020031413</v>
      </c>
      <c r="D379" s="15">
        <v>68</v>
      </c>
      <c r="E379" s="15" t="s">
        <v>8</v>
      </c>
    </row>
    <row r="380" spans="1:5" ht="16.5" customHeight="1">
      <c r="A380" s="13">
        <v>378</v>
      </c>
      <c r="B380" s="14" t="s">
        <v>11</v>
      </c>
      <c r="C380" s="13" t="str">
        <f>"2020031416"</f>
        <v>2020031416</v>
      </c>
      <c r="D380" s="15">
        <v>67.85</v>
      </c>
      <c r="E380" s="15" t="s">
        <v>8</v>
      </c>
    </row>
    <row r="381" spans="1:5" ht="16.5" customHeight="1">
      <c r="A381" s="13">
        <v>379</v>
      </c>
      <c r="B381" s="14" t="s">
        <v>11</v>
      </c>
      <c r="C381" s="13" t="str">
        <f>"2020031728"</f>
        <v>2020031728</v>
      </c>
      <c r="D381" s="15">
        <v>67.85</v>
      </c>
      <c r="E381" s="15" t="s">
        <v>8</v>
      </c>
    </row>
    <row r="382" spans="1:5" ht="16.5" customHeight="1">
      <c r="A382" s="13">
        <v>380</v>
      </c>
      <c r="B382" s="14" t="s">
        <v>11</v>
      </c>
      <c r="C382" s="13" t="str">
        <f>"2020031320"</f>
        <v>2020031320</v>
      </c>
      <c r="D382" s="15">
        <v>67.84</v>
      </c>
      <c r="E382" s="15" t="s">
        <v>8</v>
      </c>
    </row>
    <row r="383" spans="1:5" ht="16.5" customHeight="1">
      <c r="A383" s="13">
        <v>381</v>
      </c>
      <c r="B383" s="14" t="s">
        <v>11</v>
      </c>
      <c r="C383" s="13" t="str">
        <f>"2020031328"</f>
        <v>2020031328</v>
      </c>
      <c r="D383" s="15">
        <v>67.76</v>
      </c>
      <c r="E383" s="15" t="s">
        <v>8</v>
      </c>
    </row>
    <row r="384" spans="1:5" ht="16.5" customHeight="1">
      <c r="A384" s="13">
        <v>382</v>
      </c>
      <c r="B384" s="14" t="s">
        <v>11</v>
      </c>
      <c r="C384" s="13" t="str">
        <f>"2020031201"</f>
        <v>2020031201</v>
      </c>
      <c r="D384" s="15">
        <v>67.7</v>
      </c>
      <c r="E384" s="15" t="s">
        <v>8</v>
      </c>
    </row>
    <row r="385" spans="1:5" ht="16.5" customHeight="1">
      <c r="A385" s="13">
        <v>383</v>
      </c>
      <c r="B385" s="14" t="s">
        <v>11</v>
      </c>
      <c r="C385" s="13" t="str">
        <f>"2020031208"</f>
        <v>2020031208</v>
      </c>
      <c r="D385" s="15">
        <v>67.67</v>
      </c>
      <c r="E385" s="15" t="s">
        <v>8</v>
      </c>
    </row>
    <row r="386" spans="1:5" ht="16.5" customHeight="1">
      <c r="A386" s="13">
        <v>384</v>
      </c>
      <c r="B386" s="14" t="s">
        <v>11</v>
      </c>
      <c r="C386" s="13" t="str">
        <f>"2020031525"</f>
        <v>2020031525</v>
      </c>
      <c r="D386" s="15">
        <v>67.6</v>
      </c>
      <c r="E386" s="15" t="s">
        <v>8</v>
      </c>
    </row>
    <row r="387" spans="1:5" ht="16.5" customHeight="1">
      <c r="A387" s="13">
        <v>385</v>
      </c>
      <c r="B387" s="14" t="s">
        <v>11</v>
      </c>
      <c r="C387" s="13" t="str">
        <f>"2020031401"</f>
        <v>2020031401</v>
      </c>
      <c r="D387" s="15">
        <v>67.58</v>
      </c>
      <c r="E387" s="15" t="s">
        <v>8</v>
      </c>
    </row>
    <row r="388" spans="1:5" ht="16.5" customHeight="1">
      <c r="A388" s="13">
        <v>386</v>
      </c>
      <c r="B388" s="14" t="s">
        <v>11</v>
      </c>
      <c r="C388" s="13" t="str">
        <f>"2020031426"</f>
        <v>2020031426</v>
      </c>
      <c r="D388" s="15">
        <v>67.58</v>
      </c>
      <c r="E388" s="15" t="s">
        <v>8</v>
      </c>
    </row>
    <row r="389" spans="1:5" ht="16.5" customHeight="1">
      <c r="A389" s="13">
        <v>387</v>
      </c>
      <c r="B389" s="14" t="s">
        <v>11</v>
      </c>
      <c r="C389" s="13" t="str">
        <f>"2020031727"</f>
        <v>2020031727</v>
      </c>
      <c r="D389" s="15">
        <v>67.53</v>
      </c>
      <c r="E389" s="15" t="s">
        <v>8</v>
      </c>
    </row>
    <row r="390" spans="1:5" ht="16.5" customHeight="1">
      <c r="A390" s="13">
        <v>388</v>
      </c>
      <c r="B390" s="14" t="s">
        <v>11</v>
      </c>
      <c r="C390" s="13" t="str">
        <f>"2020031506"</f>
        <v>2020031506</v>
      </c>
      <c r="D390" s="15">
        <v>67.52</v>
      </c>
      <c r="E390" s="15" t="s">
        <v>8</v>
      </c>
    </row>
    <row r="391" spans="1:5" ht="16.5" customHeight="1">
      <c r="A391" s="13">
        <v>389</v>
      </c>
      <c r="B391" s="14" t="s">
        <v>11</v>
      </c>
      <c r="C391" s="13" t="str">
        <f>"2020031626"</f>
        <v>2020031626</v>
      </c>
      <c r="D391" s="15">
        <v>67.44</v>
      </c>
      <c r="E391" s="15" t="s">
        <v>8</v>
      </c>
    </row>
    <row r="392" spans="1:5" ht="16.5" customHeight="1">
      <c r="A392" s="13">
        <v>390</v>
      </c>
      <c r="B392" s="14" t="s">
        <v>11</v>
      </c>
      <c r="C392" s="13" t="str">
        <f>"2020031617"</f>
        <v>2020031617</v>
      </c>
      <c r="D392" s="15">
        <v>67.43</v>
      </c>
      <c r="E392" s="15" t="s">
        <v>8</v>
      </c>
    </row>
    <row r="393" spans="1:5" ht="16.5" customHeight="1">
      <c r="A393" s="13">
        <v>391</v>
      </c>
      <c r="B393" s="14" t="s">
        <v>11</v>
      </c>
      <c r="C393" s="13" t="str">
        <f>"2020031809"</f>
        <v>2020031809</v>
      </c>
      <c r="D393" s="15">
        <v>67.36</v>
      </c>
      <c r="E393" s="15" t="s">
        <v>8</v>
      </c>
    </row>
    <row r="394" spans="1:5" ht="16.5" customHeight="1">
      <c r="A394" s="13">
        <v>392</v>
      </c>
      <c r="B394" s="14" t="s">
        <v>11</v>
      </c>
      <c r="C394" s="13" t="str">
        <f>"2020031219"</f>
        <v>2020031219</v>
      </c>
      <c r="D394" s="15">
        <v>67.34</v>
      </c>
      <c r="E394" s="15" t="s">
        <v>8</v>
      </c>
    </row>
    <row r="395" spans="1:5" ht="16.5" customHeight="1">
      <c r="A395" s="13">
        <v>393</v>
      </c>
      <c r="B395" s="14" t="s">
        <v>11</v>
      </c>
      <c r="C395" s="13" t="str">
        <f>"2020031516"</f>
        <v>2020031516</v>
      </c>
      <c r="D395" s="15">
        <v>67.26</v>
      </c>
      <c r="E395" s="15" t="s">
        <v>8</v>
      </c>
    </row>
    <row r="396" spans="1:5" ht="16.5" customHeight="1">
      <c r="A396" s="13">
        <v>394</v>
      </c>
      <c r="B396" s="14" t="s">
        <v>11</v>
      </c>
      <c r="C396" s="13" t="str">
        <f>"2020031423"</f>
        <v>2020031423</v>
      </c>
      <c r="D396" s="15">
        <v>67.16</v>
      </c>
      <c r="E396" s="15" t="s">
        <v>8</v>
      </c>
    </row>
    <row r="397" spans="1:5" ht="16.5" customHeight="1">
      <c r="A397" s="13">
        <v>395</v>
      </c>
      <c r="B397" s="14" t="s">
        <v>11</v>
      </c>
      <c r="C397" s="13" t="str">
        <f>"2020031118"</f>
        <v>2020031118</v>
      </c>
      <c r="D397" s="15">
        <v>67.1</v>
      </c>
      <c r="E397" s="15" t="s">
        <v>8</v>
      </c>
    </row>
    <row r="398" spans="1:5" ht="16.5" customHeight="1">
      <c r="A398" s="13">
        <v>396</v>
      </c>
      <c r="B398" s="14" t="s">
        <v>11</v>
      </c>
      <c r="C398" s="13" t="str">
        <f>"2020031131"</f>
        <v>2020031131</v>
      </c>
      <c r="D398" s="15">
        <v>67.1</v>
      </c>
      <c r="E398" s="15" t="s">
        <v>8</v>
      </c>
    </row>
    <row r="399" spans="1:5" ht="16.5" customHeight="1">
      <c r="A399" s="13">
        <v>397</v>
      </c>
      <c r="B399" s="14" t="s">
        <v>11</v>
      </c>
      <c r="C399" s="13" t="str">
        <f>"2020031311"</f>
        <v>2020031311</v>
      </c>
      <c r="D399" s="15">
        <v>67.1</v>
      </c>
      <c r="E399" s="15" t="s">
        <v>8</v>
      </c>
    </row>
    <row r="400" spans="1:5" ht="16.5" customHeight="1">
      <c r="A400" s="13">
        <v>398</v>
      </c>
      <c r="B400" s="14" t="s">
        <v>11</v>
      </c>
      <c r="C400" s="13" t="str">
        <f>"2020031624"</f>
        <v>2020031624</v>
      </c>
      <c r="D400" s="15">
        <v>66.9</v>
      </c>
      <c r="E400" s="15" t="s">
        <v>8</v>
      </c>
    </row>
    <row r="401" spans="1:5" ht="16.5" customHeight="1">
      <c r="A401" s="13">
        <v>399</v>
      </c>
      <c r="B401" s="14" t="s">
        <v>11</v>
      </c>
      <c r="C401" s="13" t="str">
        <f>"2020031120"</f>
        <v>2020031120</v>
      </c>
      <c r="D401" s="15">
        <v>66.76</v>
      </c>
      <c r="E401" s="15" t="s">
        <v>8</v>
      </c>
    </row>
    <row r="402" spans="1:5" ht="16.5" customHeight="1">
      <c r="A402" s="13">
        <v>400</v>
      </c>
      <c r="B402" s="14" t="s">
        <v>11</v>
      </c>
      <c r="C402" s="13" t="str">
        <f>"2020031814"</f>
        <v>2020031814</v>
      </c>
      <c r="D402" s="15">
        <v>66.75</v>
      </c>
      <c r="E402" s="15" t="s">
        <v>8</v>
      </c>
    </row>
    <row r="403" spans="1:5" ht="16.5" customHeight="1">
      <c r="A403" s="13">
        <v>401</v>
      </c>
      <c r="B403" s="14" t="s">
        <v>11</v>
      </c>
      <c r="C403" s="13" t="str">
        <f>"2020031627"</f>
        <v>2020031627</v>
      </c>
      <c r="D403" s="15">
        <v>66.69</v>
      </c>
      <c r="E403" s="15" t="s">
        <v>8</v>
      </c>
    </row>
    <row r="404" spans="1:5" ht="16.5" customHeight="1">
      <c r="A404" s="13">
        <v>402</v>
      </c>
      <c r="B404" s="14" t="s">
        <v>11</v>
      </c>
      <c r="C404" s="13" t="str">
        <f>"2020031030"</f>
        <v>2020031030</v>
      </c>
      <c r="D404" s="15">
        <v>66.68</v>
      </c>
      <c r="E404" s="15" t="s">
        <v>8</v>
      </c>
    </row>
    <row r="405" spans="1:5" ht="16.5" customHeight="1">
      <c r="A405" s="13">
        <v>403</v>
      </c>
      <c r="B405" s="14" t="s">
        <v>11</v>
      </c>
      <c r="C405" s="13" t="str">
        <f>"2020031405"</f>
        <v>2020031405</v>
      </c>
      <c r="D405" s="15">
        <v>66.66</v>
      </c>
      <c r="E405" s="15" t="s">
        <v>8</v>
      </c>
    </row>
    <row r="406" spans="1:5" ht="16.5" customHeight="1">
      <c r="A406" s="13">
        <v>404</v>
      </c>
      <c r="B406" s="14" t="s">
        <v>11</v>
      </c>
      <c r="C406" s="13" t="str">
        <f>"2020031202"</f>
        <v>2020031202</v>
      </c>
      <c r="D406" s="15">
        <v>66.64</v>
      </c>
      <c r="E406" s="15" t="s">
        <v>8</v>
      </c>
    </row>
    <row r="407" spans="1:5" ht="16.5" customHeight="1">
      <c r="A407" s="13">
        <v>405</v>
      </c>
      <c r="B407" s="14" t="s">
        <v>11</v>
      </c>
      <c r="C407" s="13" t="str">
        <f>"2020031726"</f>
        <v>2020031726</v>
      </c>
      <c r="D407" s="15">
        <v>66.59</v>
      </c>
      <c r="E407" s="15" t="s">
        <v>8</v>
      </c>
    </row>
    <row r="408" spans="1:5" ht="16.5" customHeight="1">
      <c r="A408" s="13">
        <v>406</v>
      </c>
      <c r="B408" s="14" t="s">
        <v>11</v>
      </c>
      <c r="C408" s="13" t="str">
        <f>"2020031220"</f>
        <v>2020031220</v>
      </c>
      <c r="D408" s="15">
        <v>66.53</v>
      </c>
      <c r="E408" s="15" t="s">
        <v>8</v>
      </c>
    </row>
    <row r="409" spans="1:5" ht="16.5" customHeight="1">
      <c r="A409" s="13">
        <v>407</v>
      </c>
      <c r="B409" s="14" t="s">
        <v>11</v>
      </c>
      <c r="C409" s="13" t="str">
        <f>"2020031225"</f>
        <v>2020031225</v>
      </c>
      <c r="D409" s="15">
        <v>66.43</v>
      </c>
      <c r="E409" s="15" t="s">
        <v>8</v>
      </c>
    </row>
    <row r="410" spans="1:5" ht="16.5" customHeight="1">
      <c r="A410" s="13">
        <v>408</v>
      </c>
      <c r="B410" s="14" t="s">
        <v>11</v>
      </c>
      <c r="C410" s="13" t="str">
        <f>"2020031304"</f>
        <v>2020031304</v>
      </c>
      <c r="D410" s="15">
        <v>66.34</v>
      </c>
      <c r="E410" s="15" t="s">
        <v>8</v>
      </c>
    </row>
    <row r="411" spans="1:5" ht="16.5" customHeight="1">
      <c r="A411" s="13">
        <v>409</v>
      </c>
      <c r="B411" s="14" t="s">
        <v>11</v>
      </c>
      <c r="C411" s="13" t="str">
        <f>"2020031614"</f>
        <v>2020031614</v>
      </c>
      <c r="D411" s="15">
        <v>66.26</v>
      </c>
      <c r="E411" s="15" t="s">
        <v>8</v>
      </c>
    </row>
    <row r="412" spans="1:5" ht="16.5" customHeight="1">
      <c r="A412" s="13">
        <v>410</v>
      </c>
      <c r="B412" s="14" t="s">
        <v>11</v>
      </c>
      <c r="C412" s="13" t="str">
        <f>"2020031411"</f>
        <v>2020031411</v>
      </c>
      <c r="D412" s="15">
        <v>66.19</v>
      </c>
      <c r="E412" s="15" t="s">
        <v>8</v>
      </c>
    </row>
    <row r="413" spans="1:5" ht="16.5" customHeight="1">
      <c r="A413" s="13">
        <v>411</v>
      </c>
      <c r="B413" s="14" t="s">
        <v>11</v>
      </c>
      <c r="C413" s="13" t="str">
        <f>"2020031724"</f>
        <v>2020031724</v>
      </c>
      <c r="D413" s="15">
        <v>66.03</v>
      </c>
      <c r="E413" s="15" t="s">
        <v>8</v>
      </c>
    </row>
    <row r="414" spans="1:5" ht="16.5" customHeight="1">
      <c r="A414" s="13">
        <v>412</v>
      </c>
      <c r="B414" s="14" t="s">
        <v>11</v>
      </c>
      <c r="C414" s="13" t="str">
        <f>"2020031808"</f>
        <v>2020031808</v>
      </c>
      <c r="D414" s="15">
        <v>66</v>
      </c>
      <c r="E414" s="15" t="s">
        <v>8</v>
      </c>
    </row>
    <row r="415" spans="1:5" ht="16.5" customHeight="1">
      <c r="A415" s="13">
        <v>413</v>
      </c>
      <c r="B415" s="14" t="s">
        <v>11</v>
      </c>
      <c r="C415" s="13" t="str">
        <f>"2020031529"</f>
        <v>2020031529</v>
      </c>
      <c r="D415" s="15">
        <v>65.91</v>
      </c>
      <c r="E415" s="15" t="s">
        <v>8</v>
      </c>
    </row>
    <row r="416" spans="1:5" ht="16.5" customHeight="1">
      <c r="A416" s="13">
        <v>414</v>
      </c>
      <c r="B416" s="14" t="s">
        <v>11</v>
      </c>
      <c r="C416" s="13" t="str">
        <f>"2020031509"</f>
        <v>2020031509</v>
      </c>
      <c r="D416" s="15">
        <v>65.85</v>
      </c>
      <c r="E416" s="15" t="s">
        <v>8</v>
      </c>
    </row>
    <row r="417" spans="1:5" ht="16.5" customHeight="1">
      <c r="A417" s="13">
        <v>415</v>
      </c>
      <c r="B417" s="14" t="s">
        <v>11</v>
      </c>
      <c r="C417" s="13" t="str">
        <f>"2020031702"</f>
        <v>2020031702</v>
      </c>
      <c r="D417" s="15">
        <v>65.79</v>
      </c>
      <c r="E417" s="15" t="s">
        <v>8</v>
      </c>
    </row>
    <row r="418" spans="1:5" ht="16.5" customHeight="1">
      <c r="A418" s="13">
        <v>416</v>
      </c>
      <c r="B418" s="14" t="s">
        <v>11</v>
      </c>
      <c r="C418" s="13" t="str">
        <f>"2020031615"</f>
        <v>2020031615</v>
      </c>
      <c r="D418" s="15">
        <v>65.77</v>
      </c>
      <c r="E418" s="15" t="s">
        <v>8</v>
      </c>
    </row>
    <row r="419" spans="1:5" ht="16.5" customHeight="1">
      <c r="A419" s="13">
        <v>417</v>
      </c>
      <c r="B419" s="14" t="s">
        <v>11</v>
      </c>
      <c r="C419" s="13" t="str">
        <f>"2020031511"</f>
        <v>2020031511</v>
      </c>
      <c r="D419" s="15">
        <v>65.76</v>
      </c>
      <c r="E419" s="15" t="s">
        <v>8</v>
      </c>
    </row>
    <row r="420" spans="1:5" ht="16.5" customHeight="1">
      <c r="A420" s="13">
        <v>418</v>
      </c>
      <c r="B420" s="14" t="s">
        <v>11</v>
      </c>
      <c r="C420" s="13" t="str">
        <f>"2020031530"</f>
        <v>2020031530</v>
      </c>
      <c r="D420" s="15">
        <v>65.68</v>
      </c>
      <c r="E420" s="15" t="s">
        <v>8</v>
      </c>
    </row>
    <row r="421" spans="1:5" ht="16.5" customHeight="1">
      <c r="A421" s="13">
        <v>419</v>
      </c>
      <c r="B421" s="14" t="s">
        <v>11</v>
      </c>
      <c r="C421" s="13" t="str">
        <f>"2020031507"</f>
        <v>2020031507</v>
      </c>
      <c r="D421" s="15">
        <v>65.67</v>
      </c>
      <c r="E421" s="15" t="s">
        <v>8</v>
      </c>
    </row>
    <row r="422" spans="1:5" ht="16.5" customHeight="1">
      <c r="A422" s="13">
        <v>420</v>
      </c>
      <c r="B422" s="14" t="s">
        <v>11</v>
      </c>
      <c r="C422" s="13" t="str">
        <f>"2020031129"</f>
        <v>2020031129</v>
      </c>
      <c r="D422" s="15">
        <v>65.65</v>
      </c>
      <c r="E422" s="15" t="s">
        <v>8</v>
      </c>
    </row>
    <row r="423" spans="1:5" ht="16.5" customHeight="1">
      <c r="A423" s="13">
        <v>421</v>
      </c>
      <c r="B423" s="14" t="s">
        <v>11</v>
      </c>
      <c r="C423" s="13" t="str">
        <f>"2020031807"</f>
        <v>2020031807</v>
      </c>
      <c r="D423" s="15">
        <v>65.58</v>
      </c>
      <c r="E423" s="15" t="s">
        <v>8</v>
      </c>
    </row>
    <row r="424" spans="1:5" ht="16.5" customHeight="1">
      <c r="A424" s="13">
        <v>422</v>
      </c>
      <c r="B424" s="14" t="s">
        <v>11</v>
      </c>
      <c r="C424" s="13" t="str">
        <f>"2020031711"</f>
        <v>2020031711</v>
      </c>
      <c r="D424" s="15">
        <v>65.26</v>
      </c>
      <c r="E424" s="15" t="s">
        <v>8</v>
      </c>
    </row>
    <row r="425" spans="1:5" ht="16.5" customHeight="1">
      <c r="A425" s="13">
        <v>423</v>
      </c>
      <c r="B425" s="14" t="s">
        <v>11</v>
      </c>
      <c r="C425" s="13" t="str">
        <f>"2020031421"</f>
        <v>2020031421</v>
      </c>
      <c r="D425" s="15">
        <v>65.18</v>
      </c>
      <c r="E425" s="15" t="s">
        <v>8</v>
      </c>
    </row>
    <row r="426" spans="1:5" ht="16.5" customHeight="1">
      <c r="A426" s="13">
        <v>424</v>
      </c>
      <c r="B426" s="14" t="s">
        <v>11</v>
      </c>
      <c r="C426" s="13" t="str">
        <f>"2020031415"</f>
        <v>2020031415</v>
      </c>
      <c r="D426" s="15">
        <v>65.15</v>
      </c>
      <c r="E426" s="15" t="s">
        <v>8</v>
      </c>
    </row>
    <row r="427" spans="1:5" ht="16.5" customHeight="1">
      <c r="A427" s="13">
        <v>425</v>
      </c>
      <c r="B427" s="14" t="s">
        <v>11</v>
      </c>
      <c r="C427" s="13" t="str">
        <f>"2020031713"</f>
        <v>2020031713</v>
      </c>
      <c r="D427" s="15">
        <v>65.12</v>
      </c>
      <c r="E427" s="15" t="s">
        <v>8</v>
      </c>
    </row>
    <row r="428" spans="1:5" ht="16.5" customHeight="1">
      <c r="A428" s="13">
        <v>426</v>
      </c>
      <c r="B428" s="14" t="s">
        <v>11</v>
      </c>
      <c r="C428" s="13" t="str">
        <f>"2020031504"</f>
        <v>2020031504</v>
      </c>
      <c r="D428" s="15">
        <v>65.06</v>
      </c>
      <c r="E428" s="15" t="s">
        <v>8</v>
      </c>
    </row>
    <row r="429" spans="1:5" ht="16.5" customHeight="1">
      <c r="A429" s="13">
        <v>427</v>
      </c>
      <c r="B429" s="14" t="s">
        <v>11</v>
      </c>
      <c r="C429" s="13" t="str">
        <f>"2020031608"</f>
        <v>2020031608</v>
      </c>
      <c r="D429" s="15">
        <v>64.99</v>
      </c>
      <c r="E429" s="15" t="s">
        <v>8</v>
      </c>
    </row>
    <row r="430" spans="1:5" ht="16.5" customHeight="1">
      <c r="A430" s="13">
        <v>428</v>
      </c>
      <c r="B430" s="14" t="s">
        <v>11</v>
      </c>
      <c r="C430" s="13" t="str">
        <f>"2020031204"</f>
        <v>2020031204</v>
      </c>
      <c r="D430" s="15">
        <v>64.92</v>
      </c>
      <c r="E430" s="15" t="s">
        <v>8</v>
      </c>
    </row>
    <row r="431" spans="1:5" ht="16.5" customHeight="1">
      <c r="A431" s="13">
        <v>429</v>
      </c>
      <c r="B431" s="14" t="s">
        <v>11</v>
      </c>
      <c r="C431" s="13" t="str">
        <f>"2020031703"</f>
        <v>2020031703</v>
      </c>
      <c r="D431" s="15">
        <v>64.86</v>
      </c>
      <c r="E431" s="15" t="s">
        <v>8</v>
      </c>
    </row>
    <row r="432" spans="1:5" ht="16.5" customHeight="1">
      <c r="A432" s="13">
        <v>430</v>
      </c>
      <c r="B432" s="14" t="s">
        <v>11</v>
      </c>
      <c r="C432" s="13" t="str">
        <f>"2020031519"</f>
        <v>2020031519</v>
      </c>
      <c r="D432" s="15">
        <v>64.77</v>
      </c>
      <c r="E432" s="15" t="s">
        <v>8</v>
      </c>
    </row>
    <row r="433" spans="1:5" ht="16.5" customHeight="1">
      <c r="A433" s="13">
        <v>431</v>
      </c>
      <c r="B433" s="14" t="s">
        <v>11</v>
      </c>
      <c r="C433" s="13" t="str">
        <f>"2020031524"</f>
        <v>2020031524</v>
      </c>
      <c r="D433" s="15">
        <v>64.74</v>
      </c>
      <c r="E433" s="15" t="s">
        <v>8</v>
      </c>
    </row>
    <row r="434" spans="1:5" ht="16.5" customHeight="1">
      <c r="A434" s="13">
        <v>432</v>
      </c>
      <c r="B434" s="14" t="s">
        <v>11</v>
      </c>
      <c r="C434" s="13" t="str">
        <f>"2020031207"</f>
        <v>2020031207</v>
      </c>
      <c r="D434" s="15">
        <v>64.67</v>
      </c>
      <c r="E434" s="15" t="s">
        <v>8</v>
      </c>
    </row>
    <row r="435" spans="1:5" ht="16.5" customHeight="1">
      <c r="A435" s="13">
        <v>433</v>
      </c>
      <c r="B435" s="14" t="s">
        <v>11</v>
      </c>
      <c r="C435" s="13" t="str">
        <f>"2020031305"</f>
        <v>2020031305</v>
      </c>
      <c r="D435" s="15">
        <v>64.64</v>
      </c>
      <c r="E435" s="15" t="s">
        <v>8</v>
      </c>
    </row>
    <row r="436" spans="1:5" ht="16.5" customHeight="1">
      <c r="A436" s="13">
        <v>434</v>
      </c>
      <c r="B436" s="14" t="s">
        <v>11</v>
      </c>
      <c r="C436" s="13" t="str">
        <f>"2020031501"</f>
        <v>2020031501</v>
      </c>
      <c r="D436" s="15">
        <v>64.55</v>
      </c>
      <c r="E436" s="15" t="s">
        <v>8</v>
      </c>
    </row>
    <row r="437" spans="1:5" ht="16.5" customHeight="1">
      <c r="A437" s="13">
        <v>435</v>
      </c>
      <c r="B437" s="14" t="s">
        <v>11</v>
      </c>
      <c r="C437" s="13" t="str">
        <f>"2020031522"</f>
        <v>2020031522</v>
      </c>
      <c r="D437" s="15">
        <v>64.52</v>
      </c>
      <c r="E437" s="15" t="s">
        <v>8</v>
      </c>
    </row>
    <row r="438" spans="1:5" ht="16.5" customHeight="1">
      <c r="A438" s="13">
        <v>436</v>
      </c>
      <c r="B438" s="14" t="s">
        <v>11</v>
      </c>
      <c r="C438" s="13" t="str">
        <f>"2020031610"</f>
        <v>2020031610</v>
      </c>
      <c r="D438" s="15">
        <v>64.5</v>
      </c>
      <c r="E438" s="15" t="s">
        <v>8</v>
      </c>
    </row>
    <row r="439" spans="1:5" ht="16.5" customHeight="1">
      <c r="A439" s="13">
        <v>437</v>
      </c>
      <c r="B439" s="14" t="s">
        <v>11</v>
      </c>
      <c r="C439" s="13" t="str">
        <f>"2020031420"</f>
        <v>2020031420</v>
      </c>
      <c r="D439" s="15">
        <v>64.44</v>
      </c>
      <c r="E439" s="15" t="s">
        <v>8</v>
      </c>
    </row>
    <row r="440" spans="1:5" ht="16.5" customHeight="1">
      <c r="A440" s="13">
        <v>438</v>
      </c>
      <c r="B440" s="14" t="s">
        <v>11</v>
      </c>
      <c r="C440" s="13" t="str">
        <f>"2020031719"</f>
        <v>2020031719</v>
      </c>
      <c r="D440" s="15">
        <v>64.42</v>
      </c>
      <c r="E440" s="15" t="s">
        <v>8</v>
      </c>
    </row>
    <row r="441" spans="1:5" ht="16.5" customHeight="1">
      <c r="A441" s="13">
        <v>439</v>
      </c>
      <c r="B441" s="14" t="s">
        <v>11</v>
      </c>
      <c r="C441" s="13" t="str">
        <f>"2020031616"</f>
        <v>2020031616</v>
      </c>
      <c r="D441" s="15">
        <v>64.4</v>
      </c>
      <c r="E441" s="15" t="s">
        <v>8</v>
      </c>
    </row>
    <row r="442" spans="1:5" ht="16.5" customHeight="1">
      <c r="A442" s="13">
        <v>440</v>
      </c>
      <c r="B442" s="14" t="s">
        <v>11</v>
      </c>
      <c r="C442" s="13" t="str">
        <f>"2020031313"</f>
        <v>2020031313</v>
      </c>
      <c r="D442" s="15">
        <v>64.35</v>
      </c>
      <c r="E442" s="15" t="s">
        <v>8</v>
      </c>
    </row>
    <row r="443" spans="1:5" ht="16.5" customHeight="1">
      <c r="A443" s="13">
        <v>441</v>
      </c>
      <c r="B443" s="14" t="s">
        <v>11</v>
      </c>
      <c r="C443" s="13" t="str">
        <f>"2020031407"</f>
        <v>2020031407</v>
      </c>
      <c r="D443" s="15">
        <v>64.34</v>
      </c>
      <c r="E443" s="15" t="s">
        <v>8</v>
      </c>
    </row>
    <row r="444" spans="1:5" ht="16.5" customHeight="1">
      <c r="A444" s="13">
        <v>442</v>
      </c>
      <c r="B444" s="14" t="s">
        <v>11</v>
      </c>
      <c r="C444" s="13" t="str">
        <f>"2020031417"</f>
        <v>2020031417</v>
      </c>
      <c r="D444" s="15">
        <v>64.34</v>
      </c>
      <c r="E444" s="15" t="s">
        <v>8</v>
      </c>
    </row>
    <row r="445" spans="1:5" ht="16.5" customHeight="1">
      <c r="A445" s="13">
        <v>443</v>
      </c>
      <c r="B445" s="14" t="s">
        <v>11</v>
      </c>
      <c r="C445" s="13" t="str">
        <f>"2020031314"</f>
        <v>2020031314</v>
      </c>
      <c r="D445" s="15">
        <v>64.14</v>
      </c>
      <c r="E445" s="15" t="s">
        <v>8</v>
      </c>
    </row>
    <row r="446" spans="1:5" ht="16.5" customHeight="1">
      <c r="A446" s="13">
        <v>444</v>
      </c>
      <c r="B446" s="14" t="s">
        <v>11</v>
      </c>
      <c r="C446" s="13" t="str">
        <f>"2020031124"</f>
        <v>2020031124</v>
      </c>
      <c r="D446" s="15">
        <v>64.11</v>
      </c>
      <c r="E446" s="15" t="s">
        <v>8</v>
      </c>
    </row>
    <row r="447" spans="1:5" ht="16.5" customHeight="1">
      <c r="A447" s="13">
        <v>445</v>
      </c>
      <c r="B447" s="14" t="s">
        <v>11</v>
      </c>
      <c r="C447" s="13" t="str">
        <f>"2020031205"</f>
        <v>2020031205</v>
      </c>
      <c r="D447" s="15">
        <v>64.04</v>
      </c>
      <c r="E447" s="15" t="s">
        <v>8</v>
      </c>
    </row>
    <row r="448" spans="1:5" ht="16.5" customHeight="1">
      <c r="A448" s="13">
        <v>446</v>
      </c>
      <c r="B448" s="14" t="s">
        <v>11</v>
      </c>
      <c r="C448" s="13" t="str">
        <f>"2020031819"</f>
        <v>2020031819</v>
      </c>
      <c r="D448" s="15">
        <v>63.98</v>
      </c>
      <c r="E448" s="15" t="s">
        <v>8</v>
      </c>
    </row>
    <row r="449" spans="1:5" ht="16.5" customHeight="1">
      <c r="A449" s="13">
        <v>447</v>
      </c>
      <c r="B449" s="14" t="s">
        <v>11</v>
      </c>
      <c r="C449" s="13" t="str">
        <f>"2020031428"</f>
        <v>2020031428</v>
      </c>
      <c r="D449" s="15">
        <v>63.84</v>
      </c>
      <c r="E449" s="15" t="s">
        <v>8</v>
      </c>
    </row>
    <row r="450" spans="1:5" ht="16.5" customHeight="1">
      <c r="A450" s="13">
        <v>448</v>
      </c>
      <c r="B450" s="14" t="s">
        <v>11</v>
      </c>
      <c r="C450" s="13" t="str">
        <f>"2020031101"</f>
        <v>2020031101</v>
      </c>
      <c r="D450" s="15">
        <v>63.61</v>
      </c>
      <c r="E450" s="15" t="s">
        <v>8</v>
      </c>
    </row>
    <row r="451" spans="1:5" ht="16.5" customHeight="1">
      <c r="A451" s="13">
        <v>449</v>
      </c>
      <c r="B451" s="14" t="s">
        <v>11</v>
      </c>
      <c r="C451" s="13" t="str">
        <f>"2020031108"</f>
        <v>2020031108</v>
      </c>
      <c r="D451" s="15">
        <v>63.59</v>
      </c>
      <c r="E451" s="15" t="s">
        <v>8</v>
      </c>
    </row>
    <row r="452" spans="1:5" ht="16.5" customHeight="1">
      <c r="A452" s="13">
        <v>450</v>
      </c>
      <c r="B452" s="14" t="s">
        <v>11</v>
      </c>
      <c r="C452" s="13" t="str">
        <f>"2020031718"</f>
        <v>2020031718</v>
      </c>
      <c r="D452" s="15">
        <v>63.55</v>
      </c>
      <c r="E452" s="15" t="s">
        <v>8</v>
      </c>
    </row>
    <row r="453" spans="1:5" ht="16.5" customHeight="1">
      <c r="A453" s="13">
        <v>451</v>
      </c>
      <c r="B453" s="14" t="s">
        <v>11</v>
      </c>
      <c r="C453" s="13" t="str">
        <f>"2020031806"</f>
        <v>2020031806</v>
      </c>
      <c r="D453" s="15">
        <v>63.34</v>
      </c>
      <c r="E453" s="15" t="s">
        <v>8</v>
      </c>
    </row>
    <row r="454" spans="1:5" ht="16.5" customHeight="1">
      <c r="A454" s="13">
        <v>452</v>
      </c>
      <c r="B454" s="14" t="s">
        <v>11</v>
      </c>
      <c r="C454" s="13" t="str">
        <f>"2020031404"</f>
        <v>2020031404</v>
      </c>
      <c r="D454" s="15">
        <v>63.26</v>
      </c>
      <c r="E454" s="15" t="s">
        <v>8</v>
      </c>
    </row>
    <row r="455" spans="1:5" ht="16.5" customHeight="1">
      <c r="A455" s="13">
        <v>453</v>
      </c>
      <c r="B455" s="14" t="s">
        <v>11</v>
      </c>
      <c r="C455" s="13" t="str">
        <f>"2020031222"</f>
        <v>2020031222</v>
      </c>
      <c r="D455" s="15">
        <v>63.25</v>
      </c>
      <c r="E455" s="15" t="s">
        <v>8</v>
      </c>
    </row>
    <row r="456" spans="1:5" ht="16.5" customHeight="1">
      <c r="A456" s="13">
        <v>454</v>
      </c>
      <c r="B456" s="14" t="s">
        <v>11</v>
      </c>
      <c r="C456" s="13" t="str">
        <f>"2020031704"</f>
        <v>2020031704</v>
      </c>
      <c r="D456" s="15">
        <v>63.01</v>
      </c>
      <c r="E456" s="15" t="s">
        <v>8</v>
      </c>
    </row>
    <row r="457" spans="1:5" ht="16.5" customHeight="1">
      <c r="A457" s="13">
        <v>455</v>
      </c>
      <c r="B457" s="14" t="s">
        <v>11</v>
      </c>
      <c r="C457" s="13" t="str">
        <f>"2020031804"</f>
        <v>2020031804</v>
      </c>
      <c r="D457" s="15">
        <v>62.84</v>
      </c>
      <c r="E457" s="15" t="s">
        <v>8</v>
      </c>
    </row>
    <row r="458" spans="1:5" ht="16.5" customHeight="1">
      <c r="A458" s="13">
        <v>456</v>
      </c>
      <c r="B458" s="14" t="s">
        <v>11</v>
      </c>
      <c r="C458" s="13" t="str">
        <f>"2020031419"</f>
        <v>2020031419</v>
      </c>
      <c r="D458" s="15">
        <v>62.83</v>
      </c>
      <c r="E458" s="15" t="s">
        <v>8</v>
      </c>
    </row>
    <row r="459" spans="1:5" ht="16.5" customHeight="1">
      <c r="A459" s="13">
        <v>457</v>
      </c>
      <c r="B459" s="14" t="s">
        <v>11</v>
      </c>
      <c r="C459" s="13" t="str">
        <f>"2020031307"</f>
        <v>2020031307</v>
      </c>
      <c r="D459" s="15">
        <v>62.74</v>
      </c>
      <c r="E459" s="15" t="s">
        <v>8</v>
      </c>
    </row>
    <row r="460" spans="1:5" ht="16.5" customHeight="1">
      <c r="A460" s="13">
        <v>458</v>
      </c>
      <c r="B460" s="14" t="s">
        <v>11</v>
      </c>
      <c r="C460" s="13" t="str">
        <f>"2020031707"</f>
        <v>2020031707</v>
      </c>
      <c r="D460" s="15">
        <v>62.72</v>
      </c>
      <c r="E460" s="15" t="s">
        <v>8</v>
      </c>
    </row>
    <row r="461" spans="1:5" ht="16.5" customHeight="1">
      <c r="A461" s="13">
        <v>459</v>
      </c>
      <c r="B461" s="14" t="s">
        <v>11</v>
      </c>
      <c r="C461" s="13" t="str">
        <f>"2020031722"</f>
        <v>2020031722</v>
      </c>
      <c r="D461" s="15">
        <v>62.63</v>
      </c>
      <c r="E461" s="15" t="s">
        <v>8</v>
      </c>
    </row>
    <row r="462" spans="1:5" ht="16.5" customHeight="1">
      <c r="A462" s="13">
        <v>460</v>
      </c>
      <c r="B462" s="14" t="s">
        <v>11</v>
      </c>
      <c r="C462" s="13" t="str">
        <f>"2020031409"</f>
        <v>2020031409</v>
      </c>
      <c r="D462" s="15">
        <v>62.24</v>
      </c>
      <c r="E462" s="15" t="s">
        <v>8</v>
      </c>
    </row>
    <row r="463" spans="1:5" ht="16.5" customHeight="1">
      <c r="A463" s="13">
        <v>461</v>
      </c>
      <c r="B463" s="14" t="s">
        <v>11</v>
      </c>
      <c r="C463" s="13" t="str">
        <f>"2020031027"</f>
        <v>2020031027</v>
      </c>
      <c r="D463" s="15">
        <v>61.99</v>
      </c>
      <c r="E463" s="15" t="s">
        <v>8</v>
      </c>
    </row>
    <row r="464" spans="1:5" ht="16.5" customHeight="1">
      <c r="A464" s="13">
        <v>462</v>
      </c>
      <c r="B464" s="14" t="s">
        <v>11</v>
      </c>
      <c r="C464" s="13" t="str">
        <f>"2020031422"</f>
        <v>2020031422</v>
      </c>
      <c r="D464" s="15">
        <v>61.85</v>
      </c>
      <c r="E464" s="15" t="s">
        <v>8</v>
      </c>
    </row>
    <row r="465" spans="1:5" ht="16.5" customHeight="1">
      <c r="A465" s="13">
        <v>463</v>
      </c>
      <c r="B465" s="14" t="s">
        <v>11</v>
      </c>
      <c r="C465" s="13" t="str">
        <f>"2020031623"</f>
        <v>2020031623</v>
      </c>
      <c r="D465" s="15">
        <v>61.83</v>
      </c>
      <c r="E465" s="15" t="s">
        <v>8</v>
      </c>
    </row>
    <row r="466" spans="1:5" ht="16.5" customHeight="1">
      <c r="A466" s="13">
        <v>464</v>
      </c>
      <c r="B466" s="14" t="s">
        <v>11</v>
      </c>
      <c r="C466" s="13" t="str">
        <f>"2020031326"</f>
        <v>2020031326</v>
      </c>
      <c r="D466" s="15">
        <v>61.76</v>
      </c>
      <c r="E466" s="15" t="s">
        <v>8</v>
      </c>
    </row>
    <row r="467" spans="1:5" ht="16.5" customHeight="1">
      <c r="A467" s="13">
        <v>465</v>
      </c>
      <c r="B467" s="14" t="s">
        <v>11</v>
      </c>
      <c r="C467" s="13" t="str">
        <f>"2020031216"</f>
        <v>2020031216</v>
      </c>
      <c r="D467" s="15">
        <v>61.51</v>
      </c>
      <c r="E467" s="15" t="s">
        <v>8</v>
      </c>
    </row>
    <row r="468" spans="1:5" ht="16.5" customHeight="1">
      <c r="A468" s="13">
        <v>466</v>
      </c>
      <c r="B468" s="14" t="s">
        <v>11</v>
      </c>
      <c r="C468" s="13" t="str">
        <f>"2020031510"</f>
        <v>2020031510</v>
      </c>
      <c r="D468" s="15">
        <v>61.31</v>
      </c>
      <c r="E468" s="15" t="s">
        <v>8</v>
      </c>
    </row>
    <row r="469" spans="1:5" ht="16.5" customHeight="1">
      <c r="A469" s="13">
        <v>467</v>
      </c>
      <c r="B469" s="14" t="s">
        <v>11</v>
      </c>
      <c r="C469" s="13" t="str">
        <f>"2020031431"</f>
        <v>2020031431</v>
      </c>
      <c r="D469" s="15">
        <v>61.25</v>
      </c>
      <c r="E469" s="15" t="s">
        <v>8</v>
      </c>
    </row>
    <row r="470" spans="1:5" ht="16.5" customHeight="1">
      <c r="A470" s="13">
        <v>468</v>
      </c>
      <c r="B470" s="14" t="s">
        <v>11</v>
      </c>
      <c r="C470" s="13" t="str">
        <f>"2020031708"</f>
        <v>2020031708</v>
      </c>
      <c r="D470" s="15">
        <v>61.07</v>
      </c>
      <c r="E470" s="15" t="s">
        <v>8</v>
      </c>
    </row>
    <row r="471" spans="1:5" ht="16.5" customHeight="1">
      <c r="A471" s="13">
        <v>469</v>
      </c>
      <c r="B471" s="14" t="s">
        <v>11</v>
      </c>
      <c r="C471" s="13" t="str">
        <f>"2020031130"</f>
        <v>2020031130</v>
      </c>
      <c r="D471" s="15">
        <v>60.49</v>
      </c>
      <c r="E471" s="15" t="s">
        <v>8</v>
      </c>
    </row>
    <row r="472" spans="1:5" ht="16.5" customHeight="1">
      <c r="A472" s="13">
        <v>470</v>
      </c>
      <c r="B472" s="14" t="s">
        <v>11</v>
      </c>
      <c r="C472" s="13" t="str">
        <f>"2020031730"</f>
        <v>2020031730</v>
      </c>
      <c r="D472" s="15">
        <v>60.42</v>
      </c>
      <c r="E472" s="15" t="s">
        <v>8</v>
      </c>
    </row>
    <row r="473" spans="1:5" ht="16.5" customHeight="1">
      <c r="A473" s="13">
        <v>471</v>
      </c>
      <c r="B473" s="14" t="s">
        <v>11</v>
      </c>
      <c r="C473" s="13" t="str">
        <f>"2020031502"</f>
        <v>2020031502</v>
      </c>
      <c r="D473" s="15">
        <v>60.33</v>
      </c>
      <c r="E473" s="15" t="s">
        <v>8</v>
      </c>
    </row>
    <row r="474" spans="1:5" ht="16.5" customHeight="1">
      <c r="A474" s="13">
        <v>472</v>
      </c>
      <c r="B474" s="14" t="s">
        <v>11</v>
      </c>
      <c r="C474" s="13" t="str">
        <f>"2020031312"</f>
        <v>2020031312</v>
      </c>
      <c r="D474" s="15">
        <v>59.84</v>
      </c>
      <c r="E474" s="15" t="s">
        <v>8</v>
      </c>
    </row>
    <row r="475" spans="1:5" ht="16.5" customHeight="1">
      <c r="A475" s="13">
        <v>473</v>
      </c>
      <c r="B475" s="14" t="s">
        <v>11</v>
      </c>
      <c r="C475" s="13" t="str">
        <f>"2020031620"</f>
        <v>2020031620</v>
      </c>
      <c r="D475" s="15">
        <v>59.84</v>
      </c>
      <c r="E475" s="15" t="s">
        <v>8</v>
      </c>
    </row>
    <row r="476" spans="1:5" ht="16.5" customHeight="1">
      <c r="A476" s="13">
        <v>474</v>
      </c>
      <c r="B476" s="14" t="s">
        <v>11</v>
      </c>
      <c r="C476" s="13" t="str">
        <f>"2020031712"</f>
        <v>2020031712</v>
      </c>
      <c r="D476" s="15">
        <v>59.83</v>
      </c>
      <c r="E476" s="15" t="s">
        <v>8</v>
      </c>
    </row>
    <row r="477" spans="1:5" ht="16.5" customHeight="1">
      <c r="A477" s="13">
        <v>475</v>
      </c>
      <c r="B477" s="14" t="s">
        <v>11</v>
      </c>
      <c r="C477" s="13" t="str">
        <f>"2020031613"</f>
        <v>2020031613</v>
      </c>
      <c r="D477" s="15">
        <v>59.66</v>
      </c>
      <c r="E477" s="15" t="s">
        <v>8</v>
      </c>
    </row>
    <row r="478" spans="1:5" ht="16.5" customHeight="1">
      <c r="A478" s="13">
        <v>476</v>
      </c>
      <c r="B478" s="14" t="s">
        <v>11</v>
      </c>
      <c r="C478" s="13" t="str">
        <f>"2020031212"</f>
        <v>2020031212</v>
      </c>
      <c r="D478" s="15">
        <v>59.58</v>
      </c>
      <c r="E478" s="15" t="s">
        <v>8</v>
      </c>
    </row>
    <row r="479" spans="1:5" ht="16.5" customHeight="1">
      <c r="A479" s="13">
        <v>477</v>
      </c>
      <c r="B479" s="14" t="s">
        <v>11</v>
      </c>
      <c r="C479" s="13" t="str">
        <f>"2020031214"</f>
        <v>2020031214</v>
      </c>
      <c r="D479" s="15">
        <v>59.57</v>
      </c>
      <c r="E479" s="15" t="s">
        <v>8</v>
      </c>
    </row>
    <row r="480" spans="1:5" ht="16.5" customHeight="1">
      <c r="A480" s="13">
        <v>478</v>
      </c>
      <c r="B480" s="14" t="s">
        <v>11</v>
      </c>
      <c r="C480" s="13" t="str">
        <f>"2020031025"</f>
        <v>2020031025</v>
      </c>
      <c r="D480" s="15">
        <v>59.51</v>
      </c>
      <c r="E480" s="15" t="s">
        <v>8</v>
      </c>
    </row>
    <row r="481" spans="1:5" ht="16.5" customHeight="1">
      <c r="A481" s="13">
        <v>479</v>
      </c>
      <c r="B481" s="14" t="s">
        <v>11</v>
      </c>
      <c r="C481" s="13" t="str">
        <f>"2020031408"</f>
        <v>2020031408</v>
      </c>
      <c r="D481" s="15">
        <v>59.18</v>
      </c>
      <c r="E481" s="15" t="s">
        <v>8</v>
      </c>
    </row>
    <row r="482" spans="1:5" ht="16.5" customHeight="1">
      <c r="A482" s="13">
        <v>480</v>
      </c>
      <c r="B482" s="14" t="s">
        <v>11</v>
      </c>
      <c r="C482" s="13" t="str">
        <f>"2020031425"</f>
        <v>2020031425</v>
      </c>
      <c r="D482" s="15">
        <v>59.17</v>
      </c>
      <c r="E482" s="15" t="s">
        <v>8</v>
      </c>
    </row>
    <row r="483" spans="1:5" ht="16.5" customHeight="1">
      <c r="A483" s="13">
        <v>481</v>
      </c>
      <c r="B483" s="14" t="s">
        <v>11</v>
      </c>
      <c r="C483" s="13" t="str">
        <f>"2020031226"</f>
        <v>2020031226</v>
      </c>
      <c r="D483" s="15">
        <v>59.03</v>
      </c>
      <c r="E483" s="15" t="s">
        <v>8</v>
      </c>
    </row>
    <row r="484" spans="1:5" ht="16.5" customHeight="1">
      <c r="A484" s="13">
        <v>482</v>
      </c>
      <c r="B484" s="14" t="s">
        <v>11</v>
      </c>
      <c r="C484" s="13" t="str">
        <f>"2020031512"</f>
        <v>2020031512</v>
      </c>
      <c r="D484" s="15">
        <v>58.99</v>
      </c>
      <c r="E484" s="15" t="s">
        <v>8</v>
      </c>
    </row>
    <row r="485" spans="1:5" ht="16.5" customHeight="1">
      <c r="A485" s="13">
        <v>483</v>
      </c>
      <c r="B485" s="14" t="s">
        <v>11</v>
      </c>
      <c r="C485" s="13" t="str">
        <f>"2020031720"</f>
        <v>2020031720</v>
      </c>
      <c r="D485" s="15">
        <v>58.85</v>
      </c>
      <c r="E485" s="15" t="s">
        <v>8</v>
      </c>
    </row>
    <row r="486" spans="1:5" ht="16.5" customHeight="1">
      <c r="A486" s="13">
        <v>484</v>
      </c>
      <c r="B486" s="14" t="s">
        <v>11</v>
      </c>
      <c r="C486" s="13" t="str">
        <f>"2020031729"</f>
        <v>2020031729</v>
      </c>
      <c r="D486" s="15">
        <v>58.42</v>
      </c>
      <c r="E486" s="15" t="s">
        <v>8</v>
      </c>
    </row>
    <row r="487" spans="1:5" ht="16.5" customHeight="1">
      <c r="A487" s="13">
        <v>485</v>
      </c>
      <c r="B487" s="14" t="s">
        <v>11</v>
      </c>
      <c r="C487" s="13" t="str">
        <f>"2020031418"</f>
        <v>2020031418</v>
      </c>
      <c r="D487" s="15">
        <v>58.41</v>
      </c>
      <c r="E487" s="15" t="s">
        <v>8</v>
      </c>
    </row>
    <row r="488" spans="1:5" ht="16.5" customHeight="1">
      <c r="A488" s="13">
        <v>486</v>
      </c>
      <c r="B488" s="14" t="s">
        <v>11</v>
      </c>
      <c r="C488" s="13" t="str">
        <f>"2020031329"</f>
        <v>2020031329</v>
      </c>
      <c r="D488" s="15">
        <v>57.9</v>
      </c>
      <c r="E488" s="15" t="s">
        <v>8</v>
      </c>
    </row>
    <row r="489" spans="1:5" ht="16.5" customHeight="1">
      <c r="A489" s="13">
        <v>487</v>
      </c>
      <c r="B489" s="14" t="s">
        <v>11</v>
      </c>
      <c r="C489" s="13" t="str">
        <f>"2020031308"</f>
        <v>2020031308</v>
      </c>
      <c r="D489" s="15">
        <v>57.52</v>
      </c>
      <c r="E489" s="15" t="s">
        <v>8</v>
      </c>
    </row>
    <row r="490" spans="1:5" ht="16.5" customHeight="1">
      <c r="A490" s="13">
        <v>488</v>
      </c>
      <c r="B490" s="14" t="s">
        <v>11</v>
      </c>
      <c r="C490" s="13" t="str">
        <f>"2020031629"</f>
        <v>2020031629</v>
      </c>
      <c r="D490" s="15">
        <v>57.52</v>
      </c>
      <c r="E490" s="15" t="s">
        <v>8</v>
      </c>
    </row>
    <row r="491" spans="1:5" ht="16.5" customHeight="1">
      <c r="A491" s="13">
        <v>489</v>
      </c>
      <c r="B491" s="14" t="s">
        <v>11</v>
      </c>
      <c r="C491" s="13" t="str">
        <f>"2020031117"</f>
        <v>2020031117</v>
      </c>
      <c r="D491" s="15">
        <v>57.5</v>
      </c>
      <c r="E491" s="15" t="s">
        <v>8</v>
      </c>
    </row>
    <row r="492" spans="1:5" ht="16.5" customHeight="1">
      <c r="A492" s="13">
        <v>490</v>
      </c>
      <c r="B492" s="14" t="s">
        <v>11</v>
      </c>
      <c r="C492" s="13" t="str">
        <f>"2020031112"</f>
        <v>2020031112</v>
      </c>
      <c r="D492" s="15">
        <v>57.32</v>
      </c>
      <c r="E492" s="15" t="s">
        <v>8</v>
      </c>
    </row>
    <row r="493" spans="1:5" ht="16.5" customHeight="1">
      <c r="A493" s="13">
        <v>491</v>
      </c>
      <c r="B493" s="14" t="s">
        <v>11</v>
      </c>
      <c r="C493" s="13" t="str">
        <f>"2020031026"</f>
        <v>2020031026</v>
      </c>
      <c r="D493" s="15">
        <v>57.27</v>
      </c>
      <c r="E493" s="15" t="s">
        <v>8</v>
      </c>
    </row>
    <row r="494" spans="1:5" ht="16.5" customHeight="1">
      <c r="A494" s="13">
        <v>492</v>
      </c>
      <c r="B494" s="14" t="s">
        <v>11</v>
      </c>
      <c r="C494" s="13" t="str">
        <f>"2020031127"</f>
        <v>2020031127</v>
      </c>
      <c r="D494" s="15">
        <v>56.99</v>
      </c>
      <c r="E494" s="15" t="s">
        <v>8</v>
      </c>
    </row>
    <row r="495" spans="1:5" ht="16.5" customHeight="1">
      <c r="A495" s="13">
        <v>493</v>
      </c>
      <c r="B495" s="14" t="s">
        <v>11</v>
      </c>
      <c r="C495" s="13" t="str">
        <f>"2020031414"</f>
        <v>2020031414</v>
      </c>
      <c r="D495" s="15">
        <v>56.51</v>
      </c>
      <c r="E495" s="15" t="s">
        <v>8</v>
      </c>
    </row>
    <row r="496" spans="1:5" ht="16.5" customHeight="1">
      <c r="A496" s="13">
        <v>494</v>
      </c>
      <c r="B496" s="14" t="s">
        <v>11</v>
      </c>
      <c r="C496" s="13" t="str">
        <f>"2020031110"</f>
        <v>2020031110</v>
      </c>
      <c r="D496" s="15">
        <v>55.41</v>
      </c>
      <c r="E496" s="15" t="s">
        <v>8</v>
      </c>
    </row>
    <row r="497" spans="1:5" ht="16.5" customHeight="1">
      <c r="A497" s="13">
        <v>495</v>
      </c>
      <c r="B497" s="14" t="s">
        <v>11</v>
      </c>
      <c r="C497" s="13" t="str">
        <f>"2020031427"</f>
        <v>2020031427</v>
      </c>
      <c r="D497" s="15">
        <v>54.65</v>
      </c>
      <c r="E497" s="15" t="s">
        <v>8</v>
      </c>
    </row>
    <row r="498" spans="1:5" ht="16.5" customHeight="1">
      <c r="A498" s="13">
        <v>496</v>
      </c>
      <c r="B498" s="14" t="s">
        <v>11</v>
      </c>
      <c r="C498" s="13" t="str">
        <f>"2020031223"</f>
        <v>2020031223</v>
      </c>
      <c r="D498" s="15">
        <v>54.58</v>
      </c>
      <c r="E498" s="15" t="s">
        <v>8</v>
      </c>
    </row>
    <row r="499" spans="1:5" ht="16.5" customHeight="1">
      <c r="A499" s="13">
        <v>497</v>
      </c>
      <c r="B499" s="14" t="s">
        <v>11</v>
      </c>
      <c r="C499" s="13" t="str">
        <f>"2020031717"</f>
        <v>2020031717</v>
      </c>
      <c r="D499" s="15">
        <v>53.91</v>
      </c>
      <c r="E499" s="15" t="s">
        <v>8</v>
      </c>
    </row>
    <row r="500" spans="1:5" ht="16.5" customHeight="1">
      <c r="A500" s="13">
        <v>498</v>
      </c>
      <c r="B500" s="14" t="s">
        <v>11</v>
      </c>
      <c r="C500" s="13" t="str">
        <f>"2020031123"</f>
        <v>2020031123</v>
      </c>
      <c r="D500" s="15">
        <v>51.98</v>
      </c>
      <c r="E500" s="15" t="s">
        <v>8</v>
      </c>
    </row>
    <row r="501" spans="1:5" ht="16.5" customHeight="1">
      <c r="A501" s="13">
        <v>499</v>
      </c>
      <c r="B501" s="14" t="s">
        <v>11</v>
      </c>
      <c r="C501" s="13" t="str">
        <f>"2020031803"</f>
        <v>2020031803</v>
      </c>
      <c r="D501" s="15">
        <v>48.68</v>
      </c>
      <c r="E501" s="15" t="s">
        <v>8</v>
      </c>
    </row>
    <row r="502" spans="1:5" ht="16.5" customHeight="1">
      <c r="A502" s="13">
        <v>500</v>
      </c>
      <c r="B502" s="14" t="s">
        <v>11</v>
      </c>
      <c r="C502" s="13" t="str">
        <f>"2020031024"</f>
        <v>2020031024</v>
      </c>
      <c r="D502" s="13" t="s">
        <v>9</v>
      </c>
      <c r="E502" s="15" t="s">
        <v>8</v>
      </c>
    </row>
    <row r="503" spans="1:5" ht="16.5" customHeight="1">
      <c r="A503" s="13">
        <v>501</v>
      </c>
      <c r="B503" s="14" t="s">
        <v>11</v>
      </c>
      <c r="C503" s="13" t="str">
        <f>"2020031031"</f>
        <v>2020031031</v>
      </c>
      <c r="D503" s="13" t="s">
        <v>9</v>
      </c>
      <c r="E503" s="15" t="s">
        <v>8</v>
      </c>
    </row>
    <row r="504" spans="1:5" ht="16.5" customHeight="1">
      <c r="A504" s="13">
        <v>502</v>
      </c>
      <c r="B504" s="14" t="s">
        <v>11</v>
      </c>
      <c r="C504" s="13" t="str">
        <f>"2020031104"</f>
        <v>2020031104</v>
      </c>
      <c r="D504" s="13" t="s">
        <v>9</v>
      </c>
      <c r="E504" s="15" t="s">
        <v>8</v>
      </c>
    </row>
    <row r="505" spans="1:5" ht="16.5" customHeight="1">
      <c r="A505" s="13">
        <v>503</v>
      </c>
      <c r="B505" s="14" t="s">
        <v>11</v>
      </c>
      <c r="C505" s="13" t="str">
        <f>"2020031105"</f>
        <v>2020031105</v>
      </c>
      <c r="D505" s="13" t="s">
        <v>9</v>
      </c>
      <c r="E505" s="15" t="s">
        <v>8</v>
      </c>
    </row>
    <row r="506" spans="1:5" ht="16.5" customHeight="1">
      <c r="A506" s="13">
        <v>504</v>
      </c>
      <c r="B506" s="14" t="s">
        <v>11</v>
      </c>
      <c r="C506" s="13" t="str">
        <f>"2020031106"</f>
        <v>2020031106</v>
      </c>
      <c r="D506" s="13" t="s">
        <v>9</v>
      </c>
      <c r="E506" s="15" t="s">
        <v>8</v>
      </c>
    </row>
    <row r="507" spans="1:5" ht="16.5" customHeight="1">
      <c r="A507" s="13">
        <v>505</v>
      </c>
      <c r="B507" s="14" t="s">
        <v>11</v>
      </c>
      <c r="C507" s="13" t="str">
        <f>"2020031107"</f>
        <v>2020031107</v>
      </c>
      <c r="D507" s="13" t="s">
        <v>9</v>
      </c>
      <c r="E507" s="15" t="s">
        <v>8</v>
      </c>
    </row>
    <row r="508" spans="1:5" ht="16.5" customHeight="1">
      <c r="A508" s="13">
        <v>506</v>
      </c>
      <c r="B508" s="14" t="s">
        <v>11</v>
      </c>
      <c r="C508" s="13" t="str">
        <f>"2020031114"</f>
        <v>2020031114</v>
      </c>
      <c r="D508" s="13" t="s">
        <v>9</v>
      </c>
      <c r="E508" s="15" t="s">
        <v>8</v>
      </c>
    </row>
    <row r="509" spans="1:5" ht="16.5" customHeight="1">
      <c r="A509" s="13">
        <v>507</v>
      </c>
      <c r="B509" s="14" t="s">
        <v>11</v>
      </c>
      <c r="C509" s="13" t="str">
        <f>"2020031115"</f>
        <v>2020031115</v>
      </c>
      <c r="D509" s="13" t="s">
        <v>9</v>
      </c>
      <c r="E509" s="15" t="s">
        <v>8</v>
      </c>
    </row>
    <row r="510" spans="1:5" ht="16.5" customHeight="1">
      <c r="A510" s="13">
        <v>508</v>
      </c>
      <c r="B510" s="14" t="s">
        <v>11</v>
      </c>
      <c r="C510" s="13" t="str">
        <f>"2020031121"</f>
        <v>2020031121</v>
      </c>
      <c r="D510" s="13" t="s">
        <v>9</v>
      </c>
      <c r="E510" s="15" t="s">
        <v>8</v>
      </c>
    </row>
    <row r="511" spans="1:5" ht="16.5" customHeight="1">
      <c r="A511" s="13">
        <v>509</v>
      </c>
      <c r="B511" s="14" t="s">
        <v>11</v>
      </c>
      <c r="C511" s="13" t="str">
        <f>"2020031128"</f>
        <v>2020031128</v>
      </c>
      <c r="D511" s="13" t="s">
        <v>9</v>
      </c>
      <c r="E511" s="15" t="s">
        <v>8</v>
      </c>
    </row>
    <row r="512" spans="1:5" ht="16.5" customHeight="1">
      <c r="A512" s="13">
        <v>510</v>
      </c>
      <c r="B512" s="14" t="s">
        <v>11</v>
      </c>
      <c r="C512" s="13" t="str">
        <f>"2020031203"</f>
        <v>2020031203</v>
      </c>
      <c r="D512" s="13" t="s">
        <v>9</v>
      </c>
      <c r="E512" s="15" t="s">
        <v>8</v>
      </c>
    </row>
    <row r="513" spans="1:5" ht="16.5" customHeight="1">
      <c r="A513" s="13">
        <v>511</v>
      </c>
      <c r="B513" s="14" t="s">
        <v>11</v>
      </c>
      <c r="C513" s="13" t="str">
        <f>"2020031211"</f>
        <v>2020031211</v>
      </c>
      <c r="D513" s="13" t="s">
        <v>9</v>
      </c>
      <c r="E513" s="15" t="s">
        <v>8</v>
      </c>
    </row>
    <row r="514" spans="1:5" ht="16.5" customHeight="1">
      <c r="A514" s="13">
        <v>512</v>
      </c>
      <c r="B514" s="14" t="s">
        <v>11</v>
      </c>
      <c r="C514" s="13" t="str">
        <f>"2020031215"</f>
        <v>2020031215</v>
      </c>
      <c r="D514" s="13" t="s">
        <v>9</v>
      </c>
      <c r="E514" s="15" t="s">
        <v>8</v>
      </c>
    </row>
    <row r="515" spans="1:5" ht="16.5" customHeight="1">
      <c r="A515" s="13">
        <v>513</v>
      </c>
      <c r="B515" s="14" t="s">
        <v>11</v>
      </c>
      <c r="C515" s="13" t="str">
        <f>"2020031217"</f>
        <v>2020031217</v>
      </c>
      <c r="D515" s="13" t="s">
        <v>9</v>
      </c>
      <c r="E515" s="15" t="s">
        <v>8</v>
      </c>
    </row>
    <row r="516" spans="1:5" ht="16.5" customHeight="1">
      <c r="A516" s="13">
        <v>514</v>
      </c>
      <c r="B516" s="14" t="s">
        <v>11</v>
      </c>
      <c r="C516" s="13" t="str">
        <f>"2020031221"</f>
        <v>2020031221</v>
      </c>
      <c r="D516" s="13" t="s">
        <v>9</v>
      </c>
      <c r="E516" s="15" t="s">
        <v>8</v>
      </c>
    </row>
    <row r="517" spans="1:5" ht="16.5" customHeight="1">
      <c r="A517" s="13">
        <v>515</v>
      </c>
      <c r="B517" s="14" t="s">
        <v>11</v>
      </c>
      <c r="C517" s="13" t="str">
        <f>"2020031224"</f>
        <v>2020031224</v>
      </c>
      <c r="D517" s="13" t="s">
        <v>9</v>
      </c>
      <c r="E517" s="15" t="s">
        <v>8</v>
      </c>
    </row>
    <row r="518" spans="1:5" ht="16.5" customHeight="1">
      <c r="A518" s="13">
        <v>516</v>
      </c>
      <c r="B518" s="14" t="s">
        <v>11</v>
      </c>
      <c r="C518" s="13" t="str">
        <f>"2020031228"</f>
        <v>2020031228</v>
      </c>
      <c r="D518" s="13" t="s">
        <v>9</v>
      </c>
      <c r="E518" s="15" t="s">
        <v>8</v>
      </c>
    </row>
    <row r="519" spans="1:5" ht="16.5" customHeight="1">
      <c r="A519" s="13">
        <v>517</v>
      </c>
      <c r="B519" s="14" t="s">
        <v>11</v>
      </c>
      <c r="C519" s="13" t="str">
        <f>"2020031301"</f>
        <v>2020031301</v>
      </c>
      <c r="D519" s="13" t="s">
        <v>9</v>
      </c>
      <c r="E519" s="15" t="s">
        <v>8</v>
      </c>
    </row>
    <row r="520" spans="1:5" ht="16.5" customHeight="1">
      <c r="A520" s="13">
        <v>518</v>
      </c>
      <c r="B520" s="14" t="s">
        <v>11</v>
      </c>
      <c r="C520" s="13" t="str">
        <f>"2020031303"</f>
        <v>2020031303</v>
      </c>
      <c r="D520" s="13" t="s">
        <v>9</v>
      </c>
      <c r="E520" s="15" t="s">
        <v>8</v>
      </c>
    </row>
    <row r="521" spans="1:5" ht="16.5" customHeight="1">
      <c r="A521" s="13">
        <v>519</v>
      </c>
      <c r="B521" s="14" t="s">
        <v>11</v>
      </c>
      <c r="C521" s="13" t="str">
        <f>"2020031318"</f>
        <v>2020031318</v>
      </c>
      <c r="D521" s="13" t="s">
        <v>9</v>
      </c>
      <c r="E521" s="15" t="s">
        <v>8</v>
      </c>
    </row>
    <row r="522" spans="1:5" ht="16.5" customHeight="1">
      <c r="A522" s="13">
        <v>520</v>
      </c>
      <c r="B522" s="14" t="s">
        <v>11</v>
      </c>
      <c r="C522" s="13" t="str">
        <f>"2020031322"</f>
        <v>2020031322</v>
      </c>
      <c r="D522" s="13" t="s">
        <v>9</v>
      </c>
      <c r="E522" s="15" t="s">
        <v>8</v>
      </c>
    </row>
    <row r="523" spans="1:5" ht="16.5" customHeight="1">
      <c r="A523" s="13">
        <v>521</v>
      </c>
      <c r="B523" s="14" t="s">
        <v>11</v>
      </c>
      <c r="C523" s="13" t="str">
        <f>"2020031324"</f>
        <v>2020031324</v>
      </c>
      <c r="D523" s="13" t="s">
        <v>9</v>
      </c>
      <c r="E523" s="15" t="s">
        <v>8</v>
      </c>
    </row>
    <row r="524" spans="1:5" ht="16.5" customHeight="1">
      <c r="A524" s="13">
        <v>522</v>
      </c>
      <c r="B524" s="14" t="s">
        <v>11</v>
      </c>
      <c r="C524" s="13" t="str">
        <f>"2020031406"</f>
        <v>2020031406</v>
      </c>
      <c r="D524" s="13" t="s">
        <v>9</v>
      </c>
      <c r="E524" s="15" t="s">
        <v>8</v>
      </c>
    </row>
    <row r="525" spans="1:5" ht="16.5" customHeight="1">
      <c r="A525" s="13">
        <v>523</v>
      </c>
      <c r="B525" s="14" t="s">
        <v>11</v>
      </c>
      <c r="C525" s="13" t="str">
        <f>"2020031424"</f>
        <v>2020031424</v>
      </c>
      <c r="D525" s="13" t="s">
        <v>9</v>
      </c>
      <c r="E525" s="15" t="s">
        <v>8</v>
      </c>
    </row>
    <row r="526" spans="1:5" ht="16.5" customHeight="1">
      <c r="A526" s="13">
        <v>524</v>
      </c>
      <c r="B526" s="14" t="s">
        <v>11</v>
      </c>
      <c r="C526" s="13" t="str">
        <f>"2020031430"</f>
        <v>2020031430</v>
      </c>
      <c r="D526" s="13" t="s">
        <v>9</v>
      </c>
      <c r="E526" s="15" t="s">
        <v>8</v>
      </c>
    </row>
    <row r="527" spans="1:5" ht="16.5" customHeight="1">
      <c r="A527" s="13">
        <v>525</v>
      </c>
      <c r="B527" s="14" t="s">
        <v>11</v>
      </c>
      <c r="C527" s="13" t="str">
        <f>"2020031503"</f>
        <v>2020031503</v>
      </c>
      <c r="D527" s="13" t="s">
        <v>9</v>
      </c>
      <c r="E527" s="15" t="s">
        <v>8</v>
      </c>
    </row>
    <row r="528" spans="1:5" ht="16.5" customHeight="1">
      <c r="A528" s="13">
        <v>526</v>
      </c>
      <c r="B528" s="14" t="s">
        <v>11</v>
      </c>
      <c r="C528" s="13" t="str">
        <f>"2020031515"</f>
        <v>2020031515</v>
      </c>
      <c r="D528" s="13" t="s">
        <v>9</v>
      </c>
      <c r="E528" s="15" t="s">
        <v>8</v>
      </c>
    </row>
    <row r="529" spans="1:5" ht="16.5" customHeight="1">
      <c r="A529" s="13">
        <v>527</v>
      </c>
      <c r="B529" s="14" t="s">
        <v>11</v>
      </c>
      <c r="C529" s="13" t="str">
        <f>"2020031518"</f>
        <v>2020031518</v>
      </c>
      <c r="D529" s="13" t="s">
        <v>9</v>
      </c>
      <c r="E529" s="15" t="s">
        <v>8</v>
      </c>
    </row>
    <row r="530" spans="1:5" ht="16.5" customHeight="1">
      <c r="A530" s="13">
        <v>528</v>
      </c>
      <c r="B530" s="14" t="s">
        <v>11</v>
      </c>
      <c r="C530" s="13" t="str">
        <f>"2020031521"</f>
        <v>2020031521</v>
      </c>
      <c r="D530" s="13" t="s">
        <v>9</v>
      </c>
      <c r="E530" s="15" t="s">
        <v>8</v>
      </c>
    </row>
    <row r="531" spans="1:5" ht="16.5" customHeight="1">
      <c r="A531" s="13">
        <v>529</v>
      </c>
      <c r="B531" s="14" t="s">
        <v>11</v>
      </c>
      <c r="C531" s="13" t="str">
        <f>"2020031528"</f>
        <v>2020031528</v>
      </c>
      <c r="D531" s="13" t="s">
        <v>9</v>
      </c>
      <c r="E531" s="15" t="s">
        <v>8</v>
      </c>
    </row>
    <row r="532" spans="1:5" ht="16.5" customHeight="1">
      <c r="A532" s="13">
        <v>530</v>
      </c>
      <c r="B532" s="14" t="s">
        <v>11</v>
      </c>
      <c r="C532" s="13" t="str">
        <f>"2020031602"</f>
        <v>2020031602</v>
      </c>
      <c r="D532" s="13" t="s">
        <v>9</v>
      </c>
      <c r="E532" s="15" t="s">
        <v>8</v>
      </c>
    </row>
    <row r="533" spans="1:5" ht="16.5" customHeight="1">
      <c r="A533" s="13">
        <v>531</v>
      </c>
      <c r="B533" s="14" t="s">
        <v>11</v>
      </c>
      <c r="C533" s="13" t="str">
        <f>"2020031603"</f>
        <v>2020031603</v>
      </c>
      <c r="D533" s="13" t="s">
        <v>9</v>
      </c>
      <c r="E533" s="15" t="s">
        <v>8</v>
      </c>
    </row>
    <row r="534" spans="1:5" ht="16.5" customHeight="1">
      <c r="A534" s="13">
        <v>532</v>
      </c>
      <c r="B534" s="14" t="s">
        <v>11</v>
      </c>
      <c r="C534" s="13" t="str">
        <f>"2020031605"</f>
        <v>2020031605</v>
      </c>
      <c r="D534" s="13" t="s">
        <v>9</v>
      </c>
      <c r="E534" s="15" t="s">
        <v>8</v>
      </c>
    </row>
    <row r="535" spans="1:5" ht="16.5" customHeight="1">
      <c r="A535" s="13">
        <v>533</v>
      </c>
      <c r="B535" s="14" t="s">
        <v>11</v>
      </c>
      <c r="C535" s="13" t="str">
        <f>"2020031618"</f>
        <v>2020031618</v>
      </c>
      <c r="D535" s="13" t="s">
        <v>9</v>
      </c>
      <c r="E535" s="15" t="s">
        <v>8</v>
      </c>
    </row>
    <row r="536" spans="1:5" ht="16.5" customHeight="1">
      <c r="A536" s="13">
        <v>534</v>
      </c>
      <c r="B536" s="14" t="s">
        <v>11</v>
      </c>
      <c r="C536" s="13" t="str">
        <f>"2020031621"</f>
        <v>2020031621</v>
      </c>
      <c r="D536" s="13" t="s">
        <v>9</v>
      </c>
      <c r="E536" s="15" t="s">
        <v>8</v>
      </c>
    </row>
    <row r="537" spans="1:5" ht="16.5" customHeight="1">
      <c r="A537" s="13">
        <v>535</v>
      </c>
      <c r="B537" s="14" t="s">
        <v>11</v>
      </c>
      <c r="C537" s="13" t="str">
        <f>"2020031622"</f>
        <v>2020031622</v>
      </c>
      <c r="D537" s="13" t="s">
        <v>9</v>
      </c>
      <c r="E537" s="15" t="s">
        <v>8</v>
      </c>
    </row>
    <row r="538" spans="1:5" ht="16.5" customHeight="1">
      <c r="A538" s="13">
        <v>536</v>
      </c>
      <c r="B538" s="14" t="s">
        <v>11</v>
      </c>
      <c r="C538" s="13" t="str">
        <f>"2020031630"</f>
        <v>2020031630</v>
      </c>
      <c r="D538" s="13" t="s">
        <v>9</v>
      </c>
      <c r="E538" s="15" t="s">
        <v>8</v>
      </c>
    </row>
    <row r="539" spans="1:5" ht="16.5" customHeight="1">
      <c r="A539" s="13">
        <v>537</v>
      </c>
      <c r="B539" s="14" t="s">
        <v>11</v>
      </c>
      <c r="C539" s="13" t="str">
        <f>"2020031631"</f>
        <v>2020031631</v>
      </c>
      <c r="D539" s="13" t="s">
        <v>9</v>
      </c>
      <c r="E539" s="15" t="s">
        <v>8</v>
      </c>
    </row>
    <row r="540" spans="1:5" ht="16.5" customHeight="1">
      <c r="A540" s="13">
        <v>538</v>
      </c>
      <c r="B540" s="14" t="s">
        <v>11</v>
      </c>
      <c r="C540" s="13" t="str">
        <f>"2020031701"</f>
        <v>2020031701</v>
      </c>
      <c r="D540" s="13" t="s">
        <v>9</v>
      </c>
      <c r="E540" s="15" t="s">
        <v>8</v>
      </c>
    </row>
    <row r="541" spans="1:5" ht="16.5" customHeight="1">
      <c r="A541" s="13">
        <v>539</v>
      </c>
      <c r="B541" s="14" t="s">
        <v>11</v>
      </c>
      <c r="C541" s="13" t="str">
        <f>"2020031705"</f>
        <v>2020031705</v>
      </c>
      <c r="D541" s="13" t="s">
        <v>9</v>
      </c>
      <c r="E541" s="15" t="s">
        <v>8</v>
      </c>
    </row>
    <row r="542" spans="1:5" ht="16.5" customHeight="1">
      <c r="A542" s="13">
        <v>540</v>
      </c>
      <c r="B542" s="14" t="s">
        <v>11</v>
      </c>
      <c r="C542" s="13" t="str">
        <f>"2020031706"</f>
        <v>2020031706</v>
      </c>
      <c r="D542" s="13" t="s">
        <v>9</v>
      </c>
      <c r="E542" s="15" t="s">
        <v>8</v>
      </c>
    </row>
    <row r="543" spans="1:5" ht="16.5" customHeight="1">
      <c r="A543" s="13">
        <v>541</v>
      </c>
      <c r="B543" s="14" t="s">
        <v>11</v>
      </c>
      <c r="C543" s="13" t="str">
        <f>"2020031714"</f>
        <v>2020031714</v>
      </c>
      <c r="D543" s="13" t="s">
        <v>9</v>
      </c>
      <c r="E543" s="15" t="s">
        <v>8</v>
      </c>
    </row>
    <row r="544" spans="1:5" ht="16.5" customHeight="1">
      <c r="A544" s="13">
        <v>542</v>
      </c>
      <c r="B544" s="14" t="s">
        <v>11</v>
      </c>
      <c r="C544" s="13" t="str">
        <f>"2020031715"</f>
        <v>2020031715</v>
      </c>
      <c r="D544" s="13" t="s">
        <v>9</v>
      </c>
      <c r="E544" s="15" t="s">
        <v>8</v>
      </c>
    </row>
    <row r="545" spans="1:5" ht="16.5" customHeight="1">
      <c r="A545" s="13">
        <v>543</v>
      </c>
      <c r="B545" s="14" t="s">
        <v>11</v>
      </c>
      <c r="C545" s="13" t="str">
        <f>"2020031805"</f>
        <v>2020031805</v>
      </c>
      <c r="D545" s="13" t="s">
        <v>9</v>
      </c>
      <c r="E545" s="15" t="s">
        <v>8</v>
      </c>
    </row>
    <row r="546" spans="1:5" ht="16.5" customHeight="1">
      <c r="A546" s="13">
        <v>544</v>
      </c>
      <c r="B546" s="14" t="s">
        <v>11</v>
      </c>
      <c r="C546" s="13" t="str">
        <f>"2020031811"</f>
        <v>2020031811</v>
      </c>
      <c r="D546" s="13" t="s">
        <v>9</v>
      </c>
      <c r="E546" s="15" t="s">
        <v>8</v>
      </c>
    </row>
    <row r="547" spans="1:5" ht="16.5" customHeight="1">
      <c r="A547" s="13">
        <v>545</v>
      </c>
      <c r="B547" s="14" t="s">
        <v>11</v>
      </c>
      <c r="C547" s="13" t="str">
        <f>"2020031812"</f>
        <v>2020031812</v>
      </c>
      <c r="D547" s="13" t="s">
        <v>9</v>
      </c>
      <c r="E547" s="15" t="s">
        <v>8</v>
      </c>
    </row>
    <row r="548" spans="1:5" ht="16.5" customHeight="1">
      <c r="A548" s="13">
        <v>546</v>
      </c>
      <c r="B548" s="14" t="s">
        <v>11</v>
      </c>
      <c r="C548" s="13" t="str">
        <f>"2020031817"</f>
        <v>2020031817</v>
      </c>
      <c r="D548" s="13" t="s">
        <v>9</v>
      </c>
      <c r="E548" s="15" t="s">
        <v>8</v>
      </c>
    </row>
    <row r="549" spans="1:5" ht="16.5" customHeight="1">
      <c r="A549" s="13">
        <v>547</v>
      </c>
      <c r="B549" s="14" t="s">
        <v>11</v>
      </c>
      <c r="C549" s="13" t="str">
        <f>"2020031820"</f>
        <v>2020031820</v>
      </c>
      <c r="D549" s="13" t="s">
        <v>9</v>
      </c>
      <c r="E549" s="15" t="s">
        <v>8</v>
      </c>
    </row>
    <row r="550" spans="1:5" ht="16.5" customHeight="1">
      <c r="A550" s="13">
        <v>548</v>
      </c>
      <c r="B550" s="14" t="s">
        <v>11</v>
      </c>
      <c r="C550" s="13" t="str">
        <f>"2020031821"</f>
        <v>2020031821</v>
      </c>
      <c r="D550" s="13" t="s">
        <v>9</v>
      </c>
      <c r="E550" s="15" t="s">
        <v>8</v>
      </c>
    </row>
    <row r="551" spans="1:5" ht="16.5" customHeight="1">
      <c r="A551" s="13">
        <v>549</v>
      </c>
      <c r="B551" s="14" t="s">
        <v>12</v>
      </c>
      <c r="C551" s="13" t="str">
        <f>"2020041906"</f>
        <v>2020041906</v>
      </c>
      <c r="D551" s="15">
        <v>77.09</v>
      </c>
      <c r="E551" s="16" t="s">
        <v>7</v>
      </c>
    </row>
    <row r="552" spans="1:5" ht="16.5" customHeight="1">
      <c r="A552" s="13">
        <v>550</v>
      </c>
      <c r="B552" s="14" t="s">
        <v>12</v>
      </c>
      <c r="C552" s="13" t="str">
        <f>"2020041921"</f>
        <v>2020041921</v>
      </c>
      <c r="D552" s="15">
        <v>76.76</v>
      </c>
      <c r="E552" s="16" t="s">
        <v>7</v>
      </c>
    </row>
    <row r="553" spans="1:5" ht="16.5" customHeight="1">
      <c r="A553" s="13">
        <v>551</v>
      </c>
      <c r="B553" s="14" t="s">
        <v>12</v>
      </c>
      <c r="C553" s="13" t="str">
        <f>"2020042004"</f>
        <v>2020042004</v>
      </c>
      <c r="D553" s="15">
        <v>76.69</v>
      </c>
      <c r="E553" s="16" t="s">
        <v>7</v>
      </c>
    </row>
    <row r="554" spans="1:5" ht="16.5" customHeight="1">
      <c r="A554" s="13">
        <v>552</v>
      </c>
      <c r="B554" s="14" t="s">
        <v>12</v>
      </c>
      <c r="C554" s="13" t="str">
        <f>"2020041929"</f>
        <v>2020041929</v>
      </c>
      <c r="D554" s="15">
        <v>75.07</v>
      </c>
      <c r="E554" s="16" t="s">
        <v>7</v>
      </c>
    </row>
    <row r="555" spans="1:5" ht="16.5" customHeight="1">
      <c r="A555" s="13">
        <v>553</v>
      </c>
      <c r="B555" s="14" t="s">
        <v>12</v>
      </c>
      <c r="C555" s="13" t="str">
        <f>"2020041914"</f>
        <v>2020041914</v>
      </c>
      <c r="D555" s="15">
        <v>74.15</v>
      </c>
      <c r="E555" s="16" t="s">
        <v>7</v>
      </c>
    </row>
    <row r="556" spans="1:5" ht="16.5" customHeight="1">
      <c r="A556" s="13">
        <v>554</v>
      </c>
      <c r="B556" s="14" t="s">
        <v>12</v>
      </c>
      <c r="C556" s="13" t="str">
        <f>"2020042005"</f>
        <v>2020042005</v>
      </c>
      <c r="D556" s="15">
        <v>72.93</v>
      </c>
      <c r="E556" s="16" t="s">
        <v>7</v>
      </c>
    </row>
    <row r="557" spans="1:5" ht="16.5" customHeight="1">
      <c r="A557" s="13">
        <v>555</v>
      </c>
      <c r="B557" s="14" t="s">
        <v>12</v>
      </c>
      <c r="C557" s="13" t="str">
        <f>"2020042009"</f>
        <v>2020042009</v>
      </c>
      <c r="D557" s="15">
        <v>72</v>
      </c>
      <c r="E557" s="15" t="s">
        <v>8</v>
      </c>
    </row>
    <row r="558" spans="1:5" ht="16.5" customHeight="1">
      <c r="A558" s="13">
        <v>556</v>
      </c>
      <c r="B558" s="14" t="s">
        <v>12</v>
      </c>
      <c r="C558" s="13" t="str">
        <f>"2020041831"</f>
        <v>2020041831</v>
      </c>
      <c r="D558" s="15">
        <v>71.76</v>
      </c>
      <c r="E558" s="15" t="s">
        <v>8</v>
      </c>
    </row>
    <row r="559" spans="1:5" ht="16.5" customHeight="1">
      <c r="A559" s="13">
        <v>557</v>
      </c>
      <c r="B559" s="14" t="s">
        <v>12</v>
      </c>
      <c r="C559" s="13" t="str">
        <f>"2020042002"</f>
        <v>2020042002</v>
      </c>
      <c r="D559" s="15">
        <v>71.27</v>
      </c>
      <c r="E559" s="15" t="s">
        <v>8</v>
      </c>
    </row>
    <row r="560" spans="1:5" ht="16.5" customHeight="1">
      <c r="A560" s="13">
        <v>558</v>
      </c>
      <c r="B560" s="14" t="s">
        <v>12</v>
      </c>
      <c r="C560" s="13" t="str">
        <f>"2020041919"</f>
        <v>2020041919</v>
      </c>
      <c r="D560" s="15">
        <v>70.25</v>
      </c>
      <c r="E560" s="15" t="s">
        <v>8</v>
      </c>
    </row>
    <row r="561" spans="1:5" ht="16.5" customHeight="1">
      <c r="A561" s="13">
        <v>559</v>
      </c>
      <c r="B561" s="14" t="s">
        <v>12</v>
      </c>
      <c r="C561" s="13" t="str">
        <f>"2020041918"</f>
        <v>2020041918</v>
      </c>
      <c r="D561" s="15">
        <v>69.77</v>
      </c>
      <c r="E561" s="15" t="s">
        <v>8</v>
      </c>
    </row>
    <row r="562" spans="1:5" ht="16.5" customHeight="1">
      <c r="A562" s="13">
        <v>560</v>
      </c>
      <c r="B562" s="14" t="s">
        <v>12</v>
      </c>
      <c r="C562" s="13" t="str">
        <f>"2020042016"</f>
        <v>2020042016</v>
      </c>
      <c r="D562" s="15">
        <v>69.77</v>
      </c>
      <c r="E562" s="15" t="s">
        <v>8</v>
      </c>
    </row>
    <row r="563" spans="1:5" ht="16.5" customHeight="1">
      <c r="A563" s="13">
        <v>561</v>
      </c>
      <c r="B563" s="14" t="s">
        <v>12</v>
      </c>
      <c r="C563" s="13" t="str">
        <f>"2020041923"</f>
        <v>2020041923</v>
      </c>
      <c r="D563" s="15">
        <v>69.75</v>
      </c>
      <c r="E563" s="15" t="s">
        <v>8</v>
      </c>
    </row>
    <row r="564" spans="1:5" ht="16.5" customHeight="1">
      <c r="A564" s="13">
        <v>562</v>
      </c>
      <c r="B564" s="14" t="s">
        <v>12</v>
      </c>
      <c r="C564" s="13" t="str">
        <f>"2020041902"</f>
        <v>2020041902</v>
      </c>
      <c r="D564" s="15">
        <v>68.01</v>
      </c>
      <c r="E564" s="15" t="s">
        <v>8</v>
      </c>
    </row>
    <row r="565" spans="1:5" ht="16.5" customHeight="1">
      <c r="A565" s="13">
        <v>563</v>
      </c>
      <c r="B565" s="14" t="s">
        <v>12</v>
      </c>
      <c r="C565" s="13" t="str">
        <f>"2020042029"</f>
        <v>2020042029</v>
      </c>
      <c r="D565" s="15">
        <v>67.56</v>
      </c>
      <c r="E565" s="15" t="s">
        <v>8</v>
      </c>
    </row>
    <row r="566" spans="1:5" ht="16.5" customHeight="1">
      <c r="A566" s="13">
        <v>564</v>
      </c>
      <c r="B566" s="14" t="s">
        <v>12</v>
      </c>
      <c r="C566" s="13" t="str">
        <f>"2020041927"</f>
        <v>2020041927</v>
      </c>
      <c r="D566" s="15">
        <v>67.5</v>
      </c>
      <c r="E566" s="15" t="s">
        <v>8</v>
      </c>
    </row>
    <row r="567" spans="1:5" ht="16.5" customHeight="1">
      <c r="A567" s="13">
        <v>565</v>
      </c>
      <c r="B567" s="14" t="s">
        <v>12</v>
      </c>
      <c r="C567" s="13" t="str">
        <f>"2020041924"</f>
        <v>2020041924</v>
      </c>
      <c r="D567" s="15">
        <v>67.28</v>
      </c>
      <c r="E567" s="15" t="s">
        <v>8</v>
      </c>
    </row>
    <row r="568" spans="1:5" ht="16.5" customHeight="1">
      <c r="A568" s="13">
        <v>566</v>
      </c>
      <c r="B568" s="14" t="s">
        <v>12</v>
      </c>
      <c r="C568" s="13" t="str">
        <f>"2020041911"</f>
        <v>2020041911</v>
      </c>
      <c r="D568" s="15">
        <v>67.25</v>
      </c>
      <c r="E568" s="15" t="s">
        <v>8</v>
      </c>
    </row>
    <row r="569" spans="1:5" ht="16.5" customHeight="1">
      <c r="A569" s="13">
        <v>567</v>
      </c>
      <c r="B569" s="14" t="s">
        <v>12</v>
      </c>
      <c r="C569" s="13" t="str">
        <f>"2020042103"</f>
        <v>2020042103</v>
      </c>
      <c r="D569" s="15">
        <v>67.24</v>
      </c>
      <c r="E569" s="15" t="s">
        <v>8</v>
      </c>
    </row>
    <row r="570" spans="1:5" ht="16.5" customHeight="1">
      <c r="A570" s="13">
        <v>568</v>
      </c>
      <c r="B570" s="14" t="s">
        <v>12</v>
      </c>
      <c r="C570" s="13" t="str">
        <f>"2020042001"</f>
        <v>2020042001</v>
      </c>
      <c r="D570" s="15">
        <v>67.06</v>
      </c>
      <c r="E570" s="15" t="s">
        <v>8</v>
      </c>
    </row>
    <row r="571" spans="1:5" ht="16.5" customHeight="1">
      <c r="A571" s="13">
        <v>569</v>
      </c>
      <c r="B571" s="14" t="s">
        <v>12</v>
      </c>
      <c r="C571" s="13" t="str">
        <f>"2020042025"</f>
        <v>2020042025</v>
      </c>
      <c r="D571" s="15">
        <v>67.06</v>
      </c>
      <c r="E571" s="15" t="s">
        <v>8</v>
      </c>
    </row>
    <row r="572" spans="1:5" ht="16.5" customHeight="1">
      <c r="A572" s="13">
        <v>570</v>
      </c>
      <c r="B572" s="14" t="s">
        <v>12</v>
      </c>
      <c r="C572" s="13" t="str">
        <f>"2020042027"</f>
        <v>2020042027</v>
      </c>
      <c r="D572" s="15">
        <v>66.75</v>
      </c>
      <c r="E572" s="15" t="s">
        <v>8</v>
      </c>
    </row>
    <row r="573" spans="1:5" ht="16.5" customHeight="1">
      <c r="A573" s="13">
        <v>571</v>
      </c>
      <c r="B573" s="14" t="s">
        <v>12</v>
      </c>
      <c r="C573" s="13" t="str">
        <f>"2020041931"</f>
        <v>2020041931</v>
      </c>
      <c r="D573" s="15">
        <v>66.5</v>
      </c>
      <c r="E573" s="15" t="s">
        <v>8</v>
      </c>
    </row>
    <row r="574" spans="1:5" ht="16.5" customHeight="1">
      <c r="A574" s="13">
        <v>572</v>
      </c>
      <c r="B574" s="14" t="s">
        <v>12</v>
      </c>
      <c r="C574" s="13" t="str">
        <f>"2020041907"</f>
        <v>2020041907</v>
      </c>
      <c r="D574" s="15">
        <v>65.48</v>
      </c>
      <c r="E574" s="15" t="s">
        <v>8</v>
      </c>
    </row>
    <row r="575" spans="1:5" ht="16.5" customHeight="1">
      <c r="A575" s="13">
        <v>573</v>
      </c>
      <c r="B575" s="14" t="s">
        <v>12</v>
      </c>
      <c r="C575" s="13" t="str">
        <f>"2020042014"</f>
        <v>2020042014</v>
      </c>
      <c r="D575" s="15">
        <v>64.99</v>
      </c>
      <c r="E575" s="15" t="s">
        <v>8</v>
      </c>
    </row>
    <row r="576" spans="1:5" ht="16.5" customHeight="1">
      <c r="A576" s="13">
        <v>574</v>
      </c>
      <c r="B576" s="14" t="s">
        <v>12</v>
      </c>
      <c r="C576" s="13" t="str">
        <f>"2020042008"</f>
        <v>2020042008</v>
      </c>
      <c r="D576" s="15">
        <v>64.84</v>
      </c>
      <c r="E576" s="15" t="s">
        <v>8</v>
      </c>
    </row>
    <row r="577" spans="1:5" ht="16.5" customHeight="1">
      <c r="A577" s="13">
        <v>575</v>
      </c>
      <c r="B577" s="14" t="s">
        <v>12</v>
      </c>
      <c r="C577" s="13" t="str">
        <f>"2020042104"</f>
        <v>2020042104</v>
      </c>
      <c r="D577" s="15">
        <v>64.7</v>
      </c>
      <c r="E577" s="15" t="s">
        <v>8</v>
      </c>
    </row>
    <row r="578" spans="1:5" ht="16.5" customHeight="1">
      <c r="A578" s="13">
        <v>576</v>
      </c>
      <c r="B578" s="14" t="s">
        <v>12</v>
      </c>
      <c r="C578" s="13" t="str">
        <f>"2020041830"</f>
        <v>2020041830</v>
      </c>
      <c r="D578" s="15">
        <v>64.43</v>
      </c>
      <c r="E578" s="15" t="s">
        <v>8</v>
      </c>
    </row>
    <row r="579" spans="1:5" ht="16.5" customHeight="1">
      <c r="A579" s="13">
        <v>577</v>
      </c>
      <c r="B579" s="14" t="s">
        <v>12</v>
      </c>
      <c r="C579" s="13" t="str">
        <f>"2020042105"</f>
        <v>2020042105</v>
      </c>
      <c r="D579" s="15">
        <v>63.69</v>
      </c>
      <c r="E579" s="15" t="s">
        <v>8</v>
      </c>
    </row>
    <row r="580" spans="1:5" ht="16.5" customHeight="1">
      <c r="A580" s="13">
        <v>578</v>
      </c>
      <c r="B580" s="14" t="s">
        <v>12</v>
      </c>
      <c r="C580" s="13" t="str">
        <f>"2020042024"</f>
        <v>2020042024</v>
      </c>
      <c r="D580" s="15">
        <v>63.35</v>
      </c>
      <c r="E580" s="15" t="s">
        <v>8</v>
      </c>
    </row>
    <row r="581" spans="1:5" ht="16.5" customHeight="1">
      <c r="A581" s="13">
        <v>579</v>
      </c>
      <c r="B581" s="14" t="s">
        <v>12</v>
      </c>
      <c r="C581" s="13" t="str">
        <f>"2020042006"</f>
        <v>2020042006</v>
      </c>
      <c r="D581" s="15">
        <v>63.33</v>
      </c>
      <c r="E581" s="15" t="s">
        <v>8</v>
      </c>
    </row>
    <row r="582" spans="1:5" ht="16.5" customHeight="1">
      <c r="A582" s="13">
        <v>580</v>
      </c>
      <c r="B582" s="14" t="s">
        <v>12</v>
      </c>
      <c r="C582" s="13" t="str">
        <f>"2020041822"</f>
        <v>2020041822</v>
      </c>
      <c r="D582" s="15">
        <v>63.08</v>
      </c>
      <c r="E582" s="15" t="s">
        <v>8</v>
      </c>
    </row>
    <row r="583" spans="1:5" ht="16.5" customHeight="1">
      <c r="A583" s="13">
        <v>581</v>
      </c>
      <c r="B583" s="14" t="s">
        <v>12</v>
      </c>
      <c r="C583" s="13" t="str">
        <f>"2020042012"</f>
        <v>2020042012</v>
      </c>
      <c r="D583" s="15">
        <v>62.76</v>
      </c>
      <c r="E583" s="15" t="s">
        <v>8</v>
      </c>
    </row>
    <row r="584" spans="1:5" ht="16.5" customHeight="1">
      <c r="A584" s="13">
        <v>582</v>
      </c>
      <c r="B584" s="14" t="s">
        <v>12</v>
      </c>
      <c r="C584" s="13" t="str">
        <f>"2020042007"</f>
        <v>2020042007</v>
      </c>
      <c r="D584" s="15">
        <v>62.53</v>
      </c>
      <c r="E584" s="15" t="s">
        <v>8</v>
      </c>
    </row>
    <row r="585" spans="1:5" ht="16.5" customHeight="1">
      <c r="A585" s="13">
        <v>583</v>
      </c>
      <c r="B585" s="14" t="s">
        <v>12</v>
      </c>
      <c r="C585" s="13" t="str">
        <f>"2020042020"</f>
        <v>2020042020</v>
      </c>
      <c r="D585" s="15">
        <v>62.25</v>
      </c>
      <c r="E585" s="15" t="s">
        <v>8</v>
      </c>
    </row>
    <row r="586" spans="1:5" ht="16.5" customHeight="1">
      <c r="A586" s="13">
        <v>584</v>
      </c>
      <c r="B586" s="14" t="s">
        <v>12</v>
      </c>
      <c r="C586" s="13" t="str">
        <f>"2020041825"</f>
        <v>2020041825</v>
      </c>
      <c r="D586" s="15">
        <v>62.24</v>
      </c>
      <c r="E586" s="15" t="s">
        <v>8</v>
      </c>
    </row>
    <row r="587" spans="1:5" ht="16.5" customHeight="1">
      <c r="A587" s="13">
        <v>585</v>
      </c>
      <c r="B587" s="14" t="s">
        <v>12</v>
      </c>
      <c r="C587" s="13" t="str">
        <f>"2020041904"</f>
        <v>2020041904</v>
      </c>
      <c r="D587" s="15">
        <v>61.84</v>
      </c>
      <c r="E587" s="15" t="s">
        <v>8</v>
      </c>
    </row>
    <row r="588" spans="1:5" ht="16.5" customHeight="1">
      <c r="A588" s="13">
        <v>586</v>
      </c>
      <c r="B588" s="14" t="s">
        <v>12</v>
      </c>
      <c r="C588" s="13" t="str">
        <f>"2020042021"</f>
        <v>2020042021</v>
      </c>
      <c r="D588" s="15">
        <v>61.67</v>
      </c>
      <c r="E588" s="15" t="s">
        <v>8</v>
      </c>
    </row>
    <row r="589" spans="1:5" ht="16.5" customHeight="1">
      <c r="A589" s="13">
        <v>587</v>
      </c>
      <c r="B589" s="14" t="s">
        <v>12</v>
      </c>
      <c r="C589" s="13" t="str">
        <f>"2020042026"</f>
        <v>2020042026</v>
      </c>
      <c r="D589" s="15">
        <v>61.58</v>
      </c>
      <c r="E589" s="15" t="s">
        <v>8</v>
      </c>
    </row>
    <row r="590" spans="1:5" ht="16.5" customHeight="1">
      <c r="A590" s="13">
        <v>588</v>
      </c>
      <c r="B590" s="14" t="s">
        <v>12</v>
      </c>
      <c r="C590" s="13" t="str">
        <f>"2020042010"</f>
        <v>2020042010</v>
      </c>
      <c r="D590" s="15">
        <v>61.32</v>
      </c>
      <c r="E590" s="15" t="s">
        <v>8</v>
      </c>
    </row>
    <row r="591" spans="1:5" ht="16.5" customHeight="1">
      <c r="A591" s="13">
        <v>589</v>
      </c>
      <c r="B591" s="14" t="s">
        <v>12</v>
      </c>
      <c r="C591" s="13" t="str">
        <f>"2020042030"</f>
        <v>2020042030</v>
      </c>
      <c r="D591" s="15">
        <v>61.16</v>
      </c>
      <c r="E591" s="15" t="s">
        <v>8</v>
      </c>
    </row>
    <row r="592" spans="1:5" ht="16.5" customHeight="1">
      <c r="A592" s="13">
        <v>590</v>
      </c>
      <c r="B592" s="14" t="s">
        <v>12</v>
      </c>
      <c r="C592" s="13" t="str">
        <f>"2020041827"</f>
        <v>2020041827</v>
      </c>
      <c r="D592" s="15">
        <v>61.02</v>
      </c>
      <c r="E592" s="15" t="s">
        <v>8</v>
      </c>
    </row>
    <row r="593" spans="1:5" ht="16.5" customHeight="1">
      <c r="A593" s="13">
        <v>591</v>
      </c>
      <c r="B593" s="14" t="s">
        <v>12</v>
      </c>
      <c r="C593" s="13" t="str">
        <f>"2020041910"</f>
        <v>2020041910</v>
      </c>
      <c r="D593" s="15">
        <v>60.83</v>
      </c>
      <c r="E593" s="15" t="s">
        <v>8</v>
      </c>
    </row>
    <row r="594" spans="1:5" ht="16.5" customHeight="1">
      <c r="A594" s="13">
        <v>592</v>
      </c>
      <c r="B594" s="14" t="s">
        <v>12</v>
      </c>
      <c r="C594" s="13" t="str">
        <f>"2020041928"</f>
        <v>2020041928</v>
      </c>
      <c r="D594" s="15">
        <v>60.83</v>
      </c>
      <c r="E594" s="15" t="s">
        <v>8</v>
      </c>
    </row>
    <row r="595" spans="1:5" ht="16.5" customHeight="1">
      <c r="A595" s="13">
        <v>593</v>
      </c>
      <c r="B595" s="14" t="s">
        <v>12</v>
      </c>
      <c r="C595" s="13" t="str">
        <f>"2020042031"</f>
        <v>2020042031</v>
      </c>
      <c r="D595" s="15">
        <v>60.82</v>
      </c>
      <c r="E595" s="15" t="s">
        <v>8</v>
      </c>
    </row>
    <row r="596" spans="1:5" ht="16.5" customHeight="1">
      <c r="A596" s="13">
        <v>594</v>
      </c>
      <c r="B596" s="14" t="s">
        <v>12</v>
      </c>
      <c r="C596" s="13" t="str">
        <f>"2020041908"</f>
        <v>2020041908</v>
      </c>
      <c r="D596" s="15">
        <v>60.4</v>
      </c>
      <c r="E596" s="15" t="s">
        <v>8</v>
      </c>
    </row>
    <row r="597" spans="1:5" ht="16.5" customHeight="1">
      <c r="A597" s="13">
        <v>595</v>
      </c>
      <c r="B597" s="14" t="s">
        <v>12</v>
      </c>
      <c r="C597" s="13" t="str">
        <f>"2020041922"</f>
        <v>2020041922</v>
      </c>
      <c r="D597" s="15">
        <v>59.85</v>
      </c>
      <c r="E597" s="15" t="s">
        <v>8</v>
      </c>
    </row>
    <row r="598" spans="1:5" ht="16.5" customHeight="1">
      <c r="A598" s="13">
        <v>596</v>
      </c>
      <c r="B598" s="14" t="s">
        <v>12</v>
      </c>
      <c r="C598" s="13" t="str">
        <f>"2020041920"</f>
        <v>2020041920</v>
      </c>
      <c r="D598" s="15">
        <v>59.58</v>
      </c>
      <c r="E598" s="15" t="s">
        <v>8</v>
      </c>
    </row>
    <row r="599" spans="1:5" ht="16.5" customHeight="1">
      <c r="A599" s="13">
        <v>597</v>
      </c>
      <c r="B599" s="14" t="s">
        <v>12</v>
      </c>
      <c r="C599" s="13" t="str">
        <f>"2020041930"</f>
        <v>2020041930</v>
      </c>
      <c r="D599" s="15">
        <v>59.06</v>
      </c>
      <c r="E599" s="15" t="s">
        <v>8</v>
      </c>
    </row>
    <row r="600" spans="1:5" ht="16.5" customHeight="1">
      <c r="A600" s="13">
        <v>598</v>
      </c>
      <c r="B600" s="14" t="s">
        <v>12</v>
      </c>
      <c r="C600" s="13" t="str">
        <f>"2020041823"</f>
        <v>2020041823</v>
      </c>
      <c r="D600" s="15">
        <v>58.9</v>
      </c>
      <c r="E600" s="15" t="s">
        <v>8</v>
      </c>
    </row>
    <row r="601" spans="1:5" ht="16.5" customHeight="1">
      <c r="A601" s="13">
        <v>599</v>
      </c>
      <c r="B601" s="14" t="s">
        <v>12</v>
      </c>
      <c r="C601" s="13" t="str">
        <f>"2020041828"</f>
        <v>2020041828</v>
      </c>
      <c r="D601" s="15">
        <v>58.86</v>
      </c>
      <c r="E601" s="15" t="s">
        <v>8</v>
      </c>
    </row>
    <row r="602" spans="1:5" ht="16.5" customHeight="1">
      <c r="A602" s="13">
        <v>600</v>
      </c>
      <c r="B602" s="14" t="s">
        <v>12</v>
      </c>
      <c r="C602" s="13" t="str">
        <f>"2020041925"</f>
        <v>2020041925</v>
      </c>
      <c r="D602" s="15">
        <v>57.82</v>
      </c>
      <c r="E602" s="15" t="s">
        <v>8</v>
      </c>
    </row>
    <row r="603" spans="1:5" ht="16.5" customHeight="1">
      <c r="A603" s="13">
        <v>601</v>
      </c>
      <c r="B603" s="14" t="s">
        <v>12</v>
      </c>
      <c r="C603" s="13" t="str">
        <f>"2020041913"</f>
        <v>2020041913</v>
      </c>
      <c r="D603" s="15">
        <v>57.65</v>
      </c>
      <c r="E603" s="15" t="s">
        <v>8</v>
      </c>
    </row>
    <row r="604" spans="1:5" ht="16.5" customHeight="1">
      <c r="A604" s="13">
        <v>602</v>
      </c>
      <c r="B604" s="14" t="s">
        <v>12</v>
      </c>
      <c r="C604" s="13" t="str">
        <f>"2020042106"</f>
        <v>2020042106</v>
      </c>
      <c r="D604" s="15">
        <v>56.59</v>
      </c>
      <c r="E604" s="15" t="s">
        <v>8</v>
      </c>
    </row>
    <row r="605" spans="1:5" ht="16.5" customHeight="1">
      <c r="A605" s="13">
        <v>603</v>
      </c>
      <c r="B605" s="14" t="s">
        <v>12</v>
      </c>
      <c r="C605" s="13" t="str">
        <f>"2020041926"</f>
        <v>2020041926</v>
      </c>
      <c r="D605" s="15">
        <v>56.09</v>
      </c>
      <c r="E605" s="15" t="s">
        <v>8</v>
      </c>
    </row>
    <row r="606" spans="1:5" ht="16.5" customHeight="1">
      <c r="A606" s="13">
        <v>604</v>
      </c>
      <c r="B606" s="14" t="s">
        <v>12</v>
      </c>
      <c r="C606" s="13" t="str">
        <f>"2020042003"</f>
        <v>2020042003</v>
      </c>
      <c r="D606" s="15">
        <v>54.94</v>
      </c>
      <c r="E606" s="15" t="s">
        <v>8</v>
      </c>
    </row>
    <row r="607" spans="1:5" ht="16.5" customHeight="1">
      <c r="A607" s="13">
        <v>605</v>
      </c>
      <c r="B607" s="14" t="s">
        <v>12</v>
      </c>
      <c r="C607" s="13" t="str">
        <f>"2020041916"</f>
        <v>2020041916</v>
      </c>
      <c r="D607" s="15">
        <v>53.27</v>
      </c>
      <c r="E607" s="15" t="s">
        <v>8</v>
      </c>
    </row>
    <row r="608" spans="1:5" ht="16.5" customHeight="1">
      <c r="A608" s="13">
        <v>606</v>
      </c>
      <c r="B608" s="14" t="s">
        <v>12</v>
      </c>
      <c r="C608" s="13" t="str">
        <f>"2020042022"</f>
        <v>2020042022</v>
      </c>
      <c r="D608" s="15">
        <v>53.03</v>
      </c>
      <c r="E608" s="15" t="s">
        <v>8</v>
      </c>
    </row>
    <row r="609" spans="1:5" ht="16.5" customHeight="1">
      <c r="A609" s="13">
        <v>607</v>
      </c>
      <c r="B609" s="14" t="s">
        <v>12</v>
      </c>
      <c r="C609" s="13" t="str">
        <f>"2020042017"</f>
        <v>2020042017</v>
      </c>
      <c r="D609" s="15">
        <v>51.82</v>
      </c>
      <c r="E609" s="15" t="s">
        <v>8</v>
      </c>
    </row>
    <row r="610" spans="1:5" ht="16.5" customHeight="1">
      <c r="A610" s="13">
        <v>608</v>
      </c>
      <c r="B610" s="14" t="s">
        <v>12</v>
      </c>
      <c r="C610" s="13" t="str">
        <f>"2020041829"</f>
        <v>2020041829</v>
      </c>
      <c r="D610" s="15">
        <v>50.8</v>
      </c>
      <c r="E610" s="15" t="s">
        <v>8</v>
      </c>
    </row>
    <row r="611" spans="1:5" ht="16.5" customHeight="1">
      <c r="A611" s="13">
        <v>609</v>
      </c>
      <c r="B611" s="14" t="s">
        <v>12</v>
      </c>
      <c r="C611" s="13" t="str">
        <f>"2020042013"</f>
        <v>2020042013</v>
      </c>
      <c r="D611" s="15">
        <v>50.49</v>
      </c>
      <c r="E611" s="15" t="s">
        <v>8</v>
      </c>
    </row>
    <row r="612" spans="1:5" ht="16.5" customHeight="1">
      <c r="A612" s="13">
        <v>610</v>
      </c>
      <c r="B612" s="14" t="s">
        <v>12</v>
      </c>
      <c r="C612" s="13" t="str">
        <f>"2020041912"</f>
        <v>2020041912</v>
      </c>
      <c r="D612" s="15">
        <v>48.17</v>
      </c>
      <c r="E612" s="15" t="s">
        <v>8</v>
      </c>
    </row>
    <row r="613" spans="1:5" ht="16.5" customHeight="1">
      <c r="A613" s="13">
        <v>611</v>
      </c>
      <c r="B613" s="14" t="s">
        <v>12</v>
      </c>
      <c r="C613" s="13" t="str">
        <f>"2020042102"</f>
        <v>2020042102</v>
      </c>
      <c r="D613" s="15">
        <v>45.06</v>
      </c>
      <c r="E613" s="15" t="s">
        <v>8</v>
      </c>
    </row>
    <row r="614" spans="1:5" ht="16.5" customHeight="1">
      <c r="A614" s="13">
        <v>612</v>
      </c>
      <c r="B614" s="14" t="s">
        <v>12</v>
      </c>
      <c r="C614" s="13" t="str">
        <f>"2020041824"</f>
        <v>2020041824</v>
      </c>
      <c r="D614" s="13" t="s">
        <v>9</v>
      </c>
      <c r="E614" s="15" t="s">
        <v>8</v>
      </c>
    </row>
    <row r="615" spans="1:5" ht="16.5" customHeight="1">
      <c r="A615" s="13">
        <v>613</v>
      </c>
      <c r="B615" s="14" t="s">
        <v>12</v>
      </c>
      <c r="C615" s="13" t="str">
        <f>"2020041826"</f>
        <v>2020041826</v>
      </c>
      <c r="D615" s="13" t="s">
        <v>9</v>
      </c>
      <c r="E615" s="15" t="s">
        <v>8</v>
      </c>
    </row>
    <row r="616" spans="1:5" ht="16.5" customHeight="1">
      <c r="A616" s="13">
        <v>614</v>
      </c>
      <c r="B616" s="14" t="s">
        <v>12</v>
      </c>
      <c r="C616" s="13" t="str">
        <f>"2020041901"</f>
        <v>2020041901</v>
      </c>
      <c r="D616" s="13" t="s">
        <v>9</v>
      </c>
      <c r="E616" s="15" t="s">
        <v>8</v>
      </c>
    </row>
    <row r="617" spans="1:5" ht="16.5" customHeight="1">
      <c r="A617" s="13">
        <v>615</v>
      </c>
      <c r="B617" s="14" t="s">
        <v>12</v>
      </c>
      <c r="C617" s="13" t="str">
        <f>"2020041903"</f>
        <v>2020041903</v>
      </c>
      <c r="D617" s="13" t="s">
        <v>9</v>
      </c>
      <c r="E617" s="15" t="s">
        <v>8</v>
      </c>
    </row>
    <row r="618" spans="1:5" ht="16.5" customHeight="1">
      <c r="A618" s="13">
        <v>616</v>
      </c>
      <c r="B618" s="14" t="s">
        <v>12</v>
      </c>
      <c r="C618" s="13" t="str">
        <f>"2020041905"</f>
        <v>2020041905</v>
      </c>
      <c r="D618" s="13" t="s">
        <v>9</v>
      </c>
      <c r="E618" s="15" t="s">
        <v>8</v>
      </c>
    </row>
    <row r="619" spans="1:5" ht="16.5" customHeight="1">
      <c r="A619" s="13">
        <v>617</v>
      </c>
      <c r="B619" s="14" t="s">
        <v>12</v>
      </c>
      <c r="C619" s="13" t="str">
        <f>"2020041909"</f>
        <v>2020041909</v>
      </c>
      <c r="D619" s="13" t="s">
        <v>9</v>
      </c>
      <c r="E619" s="15" t="s">
        <v>8</v>
      </c>
    </row>
    <row r="620" spans="1:5" ht="16.5" customHeight="1">
      <c r="A620" s="13">
        <v>618</v>
      </c>
      <c r="B620" s="14" t="s">
        <v>12</v>
      </c>
      <c r="C620" s="13" t="str">
        <f>"2020041915"</f>
        <v>2020041915</v>
      </c>
      <c r="D620" s="13" t="s">
        <v>9</v>
      </c>
      <c r="E620" s="15" t="s">
        <v>8</v>
      </c>
    </row>
    <row r="621" spans="1:5" ht="16.5" customHeight="1">
      <c r="A621" s="13">
        <v>619</v>
      </c>
      <c r="B621" s="14" t="s">
        <v>12</v>
      </c>
      <c r="C621" s="13" t="str">
        <f>"2020041917"</f>
        <v>2020041917</v>
      </c>
      <c r="D621" s="13" t="s">
        <v>9</v>
      </c>
      <c r="E621" s="15" t="s">
        <v>8</v>
      </c>
    </row>
    <row r="622" spans="1:5" ht="16.5" customHeight="1">
      <c r="A622" s="13">
        <v>620</v>
      </c>
      <c r="B622" s="14" t="s">
        <v>12</v>
      </c>
      <c r="C622" s="13" t="str">
        <f>"2020042011"</f>
        <v>2020042011</v>
      </c>
      <c r="D622" s="13" t="s">
        <v>9</v>
      </c>
      <c r="E622" s="15" t="s">
        <v>8</v>
      </c>
    </row>
    <row r="623" spans="1:5" ht="16.5" customHeight="1">
      <c r="A623" s="13">
        <v>621</v>
      </c>
      <c r="B623" s="14" t="s">
        <v>12</v>
      </c>
      <c r="C623" s="13" t="str">
        <f>"2020042015"</f>
        <v>2020042015</v>
      </c>
      <c r="D623" s="13" t="s">
        <v>9</v>
      </c>
      <c r="E623" s="15" t="s">
        <v>8</v>
      </c>
    </row>
    <row r="624" spans="1:5" ht="16.5" customHeight="1">
      <c r="A624" s="13">
        <v>622</v>
      </c>
      <c r="B624" s="14" t="s">
        <v>12</v>
      </c>
      <c r="C624" s="13" t="str">
        <f>"2020042018"</f>
        <v>2020042018</v>
      </c>
      <c r="D624" s="13" t="s">
        <v>9</v>
      </c>
      <c r="E624" s="15" t="s">
        <v>8</v>
      </c>
    </row>
    <row r="625" spans="1:5" ht="16.5" customHeight="1">
      <c r="A625" s="13">
        <v>623</v>
      </c>
      <c r="B625" s="14" t="s">
        <v>12</v>
      </c>
      <c r="C625" s="13" t="str">
        <f>"2020042019"</f>
        <v>2020042019</v>
      </c>
      <c r="D625" s="13" t="s">
        <v>9</v>
      </c>
      <c r="E625" s="15" t="s">
        <v>8</v>
      </c>
    </row>
    <row r="626" spans="1:5" ht="16.5" customHeight="1">
      <c r="A626" s="13">
        <v>624</v>
      </c>
      <c r="B626" s="14" t="s">
        <v>12</v>
      </c>
      <c r="C626" s="13" t="str">
        <f>"2020042023"</f>
        <v>2020042023</v>
      </c>
      <c r="D626" s="13" t="s">
        <v>9</v>
      </c>
      <c r="E626" s="15" t="s">
        <v>8</v>
      </c>
    </row>
    <row r="627" spans="1:5" ht="16.5" customHeight="1">
      <c r="A627" s="13">
        <v>625</v>
      </c>
      <c r="B627" s="14" t="s">
        <v>12</v>
      </c>
      <c r="C627" s="13" t="str">
        <f>"2020042028"</f>
        <v>2020042028</v>
      </c>
      <c r="D627" s="13" t="s">
        <v>9</v>
      </c>
      <c r="E627" s="15" t="s">
        <v>8</v>
      </c>
    </row>
    <row r="628" spans="1:5" ht="16.5" customHeight="1">
      <c r="A628" s="13">
        <v>626</v>
      </c>
      <c r="B628" s="14" t="s">
        <v>12</v>
      </c>
      <c r="C628" s="13" t="str">
        <f>"2020042101"</f>
        <v>2020042101</v>
      </c>
      <c r="D628" s="13" t="s">
        <v>9</v>
      </c>
      <c r="E628" s="15" t="s">
        <v>8</v>
      </c>
    </row>
    <row r="629" spans="1:5" ht="16.5" customHeight="1">
      <c r="A629" s="13">
        <v>627</v>
      </c>
      <c r="B629" s="14" t="s">
        <v>13</v>
      </c>
      <c r="C629" s="13" t="str">
        <f>"2020052108"</f>
        <v>2020052108</v>
      </c>
      <c r="D629" s="15">
        <v>64.33</v>
      </c>
      <c r="E629" s="16" t="s">
        <v>7</v>
      </c>
    </row>
    <row r="630" spans="1:5" ht="16.5" customHeight="1">
      <c r="A630" s="13">
        <v>628</v>
      </c>
      <c r="B630" s="14" t="s">
        <v>13</v>
      </c>
      <c r="C630" s="13" t="str">
        <f>"2020052107"</f>
        <v>2020052107</v>
      </c>
      <c r="D630" s="15">
        <v>61.33</v>
      </c>
      <c r="E630" s="16" t="s">
        <v>7</v>
      </c>
    </row>
    <row r="631" spans="1:5" ht="16.5" customHeight="1">
      <c r="A631" s="13">
        <v>629</v>
      </c>
      <c r="B631" s="14" t="s">
        <v>13</v>
      </c>
      <c r="C631" s="13" t="str">
        <f>"2020052109"</f>
        <v>2020052109</v>
      </c>
      <c r="D631" s="15">
        <v>60.06</v>
      </c>
      <c r="E631" s="16" t="s">
        <v>7</v>
      </c>
    </row>
    <row r="632" spans="1:5" ht="16.5" customHeight="1">
      <c r="A632" s="13">
        <v>630</v>
      </c>
      <c r="B632" s="14" t="s">
        <v>13</v>
      </c>
      <c r="C632" s="13" t="str">
        <f>"2020052110"</f>
        <v>2020052110</v>
      </c>
      <c r="D632" s="15">
        <v>55.74</v>
      </c>
      <c r="E632" s="15" t="s">
        <v>8</v>
      </c>
    </row>
    <row r="633" spans="1:5" ht="16.5" customHeight="1">
      <c r="A633" s="13">
        <v>631</v>
      </c>
      <c r="B633" s="14" t="s">
        <v>14</v>
      </c>
      <c r="C633" s="13" t="str">
        <f>"2020062119"</f>
        <v>2020062119</v>
      </c>
      <c r="D633" s="15">
        <v>71.25</v>
      </c>
      <c r="E633" s="16" t="s">
        <v>7</v>
      </c>
    </row>
    <row r="634" spans="1:5" ht="16.5" customHeight="1">
      <c r="A634" s="13">
        <v>632</v>
      </c>
      <c r="B634" s="14" t="s">
        <v>14</v>
      </c>
      <c r="C634" s="13" t="str">
        <f>"2020062115"</f>
        <v>2020062115</v>
      </c>
      <c r="D634" s="15">
        <v>65.97</v>
      </c>
      <c r="E634" s="16" t="s">
        <v>7</v>
      </c>
    </row>
    <row r="635" spans="1:5" ht="16.5" customHeight="1">
      <c r="A635" s="13">
        <v>633</v>
      </c>
      <c r="B635" s="14" t="s">
        <v>14</v>
      </c>
      <c r="C635" s="13" t="str">
        <f>"2020062121"</f>
        <v>2020062121</v>
      </c>
      <c r="D635" s="15">
        <v>65.38</v>
      </c>
      <c r="E635" s="16" t="s">
        <v>7</v>
      </c>
    </row>
    <row r="636" spans="1:5" ht="16.5" customHeight="1">
      <c r="A636" s="13">
        <v>634</v>
      </c>
      <c r="B636" s="14" t="s">
        <v>14</v>
      </c>
      <c r="C636" s="13" t="str">
        <f>"2020062116"</f>
        <v>2020062116</v>
      </c>
      <c r="D636" s="15">
        <v>64.59</v>
      </c>
      <c r="E636" s="15" t="s">
        <v>8</v>
      </c>
    </row>
    <row r="637" spans="1:5" ht="16.5" customHeight="1">
      <c r="A637" s="13">
        <v>635</v>
      </c>
      <c r="B637" s="14" t="s">
        <v>14</v>
      </c>
      <c r="C637" s="13" t="str">
        <f>"2020062117"</f>
        <v>2020062117</v>
      </c>
      <c r="D637" s="15">
        <v>64.32</v>
      </c>
      <c r="E637" s="15" t="s">
        <v>8</v>
      </c>
    </row>
    <row r="638" spans="1:5" ht="16.5" customHeight="1">
      <c r="A638" s="13">
        <v>636</v>
      </c>
      <c r="B638" s="14" t="s">
        <v>14</v>
      </c>
      <c r="C638" s="13" t="str">
        <f>"2020062111"</f>
        <v>2020062111</v>
      </c>
      <c r="D638" s="15">
        <v>63.24</v>
      </c>
      <c r="E638" s="15" t="s">
        <v>8</v>
      </c>
    </row>
    <row r="639" spans="1:5" ht="16.5" customHeight="1">
      <c r="A639" s="13">
        <v>637</v>
      </c>
      <c r="B639" s="14" t="s">
        <v>14</v>
      </c>
      <c r="C639" s="13" t="str">
        <f>"2020062112"</f>
        <v>2020062112</v>
      </c>
      <c r="D639" s="15">
        <v>63.11</v>
      </c>
      <c r="E639" s="15" t="s">
        <v>8</v>
      </c>
    </row>
    <row r="640" spans="1:5" ht="16.5" customHeight="1">
      <c r="A640" s="13">
        <v>638</v>
      </c>
      <c r="B640" s="14" t="s">
        <v>14</v>
      </c>
      <c r="C640" s="13" t="str">
        <f>"2020062113"</f>
        <v>2020062113</v>
      </c>
      <c r="D640" s="15">
        <v>57.75</v>
      </c>
      <c r="E640" s="15" t="s">
        <v>8</v>
      </c>
    </row>
    <row r="641" spans="1:5" ht="16.5" customHeight="1">
      <c r="A641" s="13">
        <v>639</v>
      </c>
      <c r="B641" s="14" t="s">
        <v>14</v>
      </c>
      <c r="C641" s="13" t="str">
        <f>"2020062114"</f>
        <v>2020062114</v>
      </c>
      <c r="D641" s="13" t="s">
        <v>9</v>
      </c>
      <c r="E641" s="15" t="s">
        <v>8</v>
      </c>
    </row>
    <row r="642" spans="1:5" ht="16.5" customHeight="1">
      <c r="A642" s="13">
        <v>640</v>
      </c>
      <c r="B642" s="14" t="s">
        <v>14</v>
      </c>
      <c r="C642" s="13" t="str">
        <f>"2020062118"</f>
        <v>2020062118</v>
      </c>
      <c r="D642" s="13" t="s">
        <v>9</v>
      </c>
      <c r="E642" s="15" t="s">
        <v>8</v>
      </c>
    </row>
    <row r="643" spans="1:5" ht="16.5" customHeight="1">
      <c r="A643" s="13">
        <v>641</v>
      </c>
      <c r="B643" s="14" t="s">
        <v>14</v>
      </c>
      <c r="C643" s="13" t="str">
        <f>"2020062120"</f>
        <v>2020062120</v>
      </c>
      <c r="D643" s="13" t="s">
        <v>9</v>
      </c>
      <c r="E643" s="15" t="s">
        <v>8</v>
      </c>
    </row>
    <row r="644" spans="1:5" ht="16.5" customHeight="1">
      <c r="A644" s="13">
        <v>642</v>
      </c>
      <c r="B644" s="14" t="s">
        <v>15</v>
      </c>
      <c r="C644" s="13" t="str">
        <f>"2020072124"</f>
        <v>2020072124</v>
      </c>
      <c r="D644" s="15">
        <v>74.21</v>
      </c>
      <c r="E644" s="16" t="s">
        <v>7</v>
      </c>
    </row>
    <row r="645" spans="1:5" ht="16.5" customHeight="1">
      <c r="A645" s="13">
        <v>643</v>
      </c>
      <c r="B645" s="14" t="s">
        <v>15</v>
      </c>
      <c r="C645" s="13" t="str">
        <f>"2020072208"</f>
        <v>2020072208</v>
      </c>
      <c r="D645" s="15">
        <v>70.9</v>
      </c>
      <c r="E645" s="16" t="s">
        <v>7</v>
      </c>
    </row>
    <row r="646" spans="1:5" ht="16.5" customHeight="1">
      <c r="A646" s="13">
        <v>644</v>
      </c>
      <c r="B646" s="14" t="s">
        <v>15</v>
      </c>
      <c r="C646" s="13" t="str">
        <f>"2020072127"</f>
        <v>2020072127</v>
      </c>
      <c r="D646" s="15">
        <v>70.82</v>
      </c>
      <c r="E646" s="16" t="s">
        <v>7</v>
      </c>
    </row>
    <row r="647" spans="1:5" ht="16.5" customHeight="1">
      <c r="A647" s="13">
        <v>645</v>
      </c>
      <c r="B647" s="14" t="s">
        <v>15</v>
      </c>
      <c r="C647" s="13" t="str">
        <f>"2020072129"</f>
        <v>2020072129</v>
      </c>
      <c r="D647" s="15">
        <v>68.1</v>
      </c>
      <c r="E647" s="15" t="s">
        <v>8</v>
      </c>
    </row>
    <row r="648" spans="1:5" ht="16.5" customHeight="1">
      <c r="A648" s="13">
        <v>646</v>
      </c>
      <c r="B648" s="14" t="s">
        <v>15</v>
      </c>
      <c r="C648" s="13" t="str">
        <f>"2020072201"</f>
        <v>2020072201</v>
      </c>
      <c r="D648" s="15">
        <v>65.83</v>
      </c>
      <c r="E648" s="15" t="s">
        <v>8</v>
      </c>
    </row>
    <row r="649" spans="1:5" ht="16.5" customHeight="1">
      <c r="A649" s="13">
        <v>647</v>
      </c>
      <c r="B649" s="14" t="s">
        <v>15</v>
      </c>
      <c r="C649" s="13" t="str">
        <f>"2020072210"</f>
        <v>2020072210</v>
      </c>
      <c r="D649" s="15">
        <v>65.65</v>
      </c>
      <c r="E649" s="15" t="s">
        <v>8</v>
      </c>
    </row>
    <row r="650" spans="1:5" ht="16.5" customHeight="1">
      <c r="A650" s="13">
        <v>648</v>
      </c>
      <c r="B650" s="14" t="s">
        <v>15</v>
      </c>
      <c r="C650" s="13" t="str">
        <f>"2020072209"</f>
        <v>2020072209</v>
      </c>
      <c r="D650" s="15">
        <v>65.49</v>
      </c>
      <c r="E650" s="15" t="s">
        <v>8</v>
      </c>
    </row>
    <row r="651" spans="1:5" ht="16.5" customHeight="1">
      <c r="A651" s="13">
        <v>649</v>
      </c>
      <c r="B651" s="14" t="s">
        <v>15</v>
      </c>
      <c r="C651" s="13" t="str">
        <f>"2020072207"</f>
        <v>2020072207</v>
      </c>
      <c r="D651" s="15">
        <v>65.1</v>
      </c>
      <c r="E651" s="15" t="s">
        <v>8</v>
      </c>
    </row>
    <row r="652" spans="1:5" ht="16.5" customHeight="1">
      <c r="A652" s="13">
        <v>650</v>
      </c>
      <c r="B652" s="14" t="s">
        <v>15</v>
      </c>
      <c r="C652" s="13" t="str">
        <f>"2020072202"</f>
        <v>2020072202</v>
      </c>
      <c r="D652" s="15">
        <v>64.32</v>
      </c>
      <c r="E652" s="15" t="s">
        <v>8</v>
      </c>
    </row>
    <row r="653" spans="1:5" ht="16.5" customHeight="1">
      <c r="A653" s="13">
        <v>651</v>
      </c>
      <c r="B653" s="14" t="s">
        <v>15</v>
      </c>
      <c r="C653" s="13" t="str">
        <f>"2020072126"</f>
        <v>2020072126</v>
      </c>
      <c r="D653" s="15">
        <v>63.92</v>
      </c>
      <c r="E653" s="15" t="s">
        <v>8</v>
      </c>
    </row>
    <row r="654" spans="1:5" ht="16.5" customHeight="1">
      <c r="A654" s="13">
        <v>652</v>
      </c>
      <c r="B654" s="14" t="s">
        <v>15</v>
      </c>
      <c r="C654" s="13" t="str">
        <f>"2020072128"</f>
        <v>2020072128</v>
      </c>
      <c r="D654" s="15">
        <v>62.09</v>
      </c>
      <c r="E654" s="15" t="s">
        <v>8</v>
      </c>
    </row>
    <row r="655" spans="1:5" ht="16.5" customHeight="1">
      <c r="A655" s="13">
        <v>653</v>
      </c>
      <c r="B655" s="14" t="s">
        <v>15</v>
      </c>
      <c r="C655" s="13" t="str">
        <f>"2020072205"</f>
        <v>2020072205</v>
      </c>
      <c r="D655" s="15">
        <v>62.08</v>
      </c>
      <c r="E655" s="15" t="s">
        <v>8</v>
      </c>
    </row>
    <row r="656" spans="1:5" ht="16.5" customHeight="1">
      <c r="A656" s="13">
        <v>654</v>
      </c>
      <c r="B656" s="14" t="s">
        <v>15</v>
      </c>
      <c r="C656" s="13" t="str">
        <f>"2020072123"</f>
        <v>2020072123</v>
      </c>
      <c r="D656" s="15">
        <v>61.93</v>
      </c>
      <c r="E656" s="15" t="s">
        <v>8</v>
      </c>
    </row>
    <row r="657" spans="1:5" ht="16.5" customHeight="1">
      <c r="A657" s="13">
        <v>655</v>
      </c>
      <c r="B657" s="14" t="s">
        <v>15</v>
      </c>
      <c r="C657" s="13" t="str">
        <f>"2020072203"</f>
        <v>2020072203</v>
      </c>
      <c r="D657" s="15">
        <v>60.01</v>
      </c>
      <c r="E657" s="15" t="s">
        <v>8</v>
      </c>
    </row>
    <row r="658" spans="1:5" ht="16.5" customHeight="1">
      <c r="A658" s="13">
        <v>656</v>
      </c>
      <c r="B658" s="14" t="s">
        <v>15</v>
      </c>
      <c r="C658" s="13" t="str">
        <f>"2020072125"</f>
        <v>2020072125</v>
      </c>
      <c r="D658" s="15">
        <v>59.11</v>
      </c>
      <c r="E658" s="15" t="s">
        <v>8</v>
      </c>
    </row>
    <row r="659" spans="1:5" ht="16.5" customHeight="1">
      <c r="A659" s="13">
        <v>657</v>
      </c>
      <c r="B659" s="14" t="s">
        <v>15</v>
      </c>
      <c r="C659" s="13" t="str">
        <f>"2020072206"</f>
        <v>2020072206</v>
      </c>
      <c r="D659" s="15">
        <v>59.01</v>
      </c>
      <c r="E659" s="15" t="s">
        <v>8</v>
      </c>
    </row>
    <row r="660" spans="1:5" ht="16.5" customHeight="1">
      <c r="A660" s="13">
        <v>658</v>
      </c>
      <c r="B660" s="14" t="s">
        <v>15</v>
      </c>
      <c r="C660" s="13" t="str">
        <f>"2020072131"</f>
        <v>2020072131</v>
      </c>
      <c r="D660" s="15">
        <v>58.43</v>
      </c>
      <c r="E660" s="15" t="s">
        <v>8</v>
      </c>
    </row>
    <row r="661" spans="1:5" ht="16.5" customHeight="1">
      <c r="A661" s="13">
        <v>659</v>
      </c>
      <c r="B661" s="14" t="s">
        <v>15</v>
      </c>
      <c r="C661" s="13" t="str">
        <f>"2020072122"</f>
        <v>2020072122</v>
      </c>
      <c r="D661" s="15">
        <v>56.91</v>
      </c>
      <c r="E661" s="15" t="s">
        <v>8</v>
      </c>
    </row>
    <row r="662" spans="1:5" ht="16.5" customHeight="1">
      <c r="A662" s="13">
        <v>660</v>
      </c>
      <c r="B662" s="14" t="s">
        <v>15</v>
      </c>
      <c r="C662" s="13" t="str">
        <f>"2020072204"</f>
        <v>2020072204</v>
      </c>
      <c r="D662" s="15">
        <v>55.37</v>
      </c>
      <c r="E662" s="15" t="s">
        <v>8</v>
      </c>
    </row>
    <row r="663" spans="1:5" ht="16.5" customHeight="1">
      <c r="A663" s="13">
        <v>661</v>
      </c>
      <c r="B663" s="14" t="s">
        <v>15</v>
      </c>
      <c r="C663" s="13" t="str">
        <f>"2020072130"</f>
        <v>2020072130</v>
      </c>
      <c r="D663" s="13" t="s">
        <v>9</v>
      </c>
      <c r="E663" s="15" t="s">
        <v>8</v>
      </c>
    </row>
    <row r="664" spans="1:5" ht="16.5" customHeight="1">
      <c r="A664" s="13">
        <v>662</v>
      </c>
      <c r="B664" s="14" t="s">
        <v>16</v>
      </c>
      <c r="C664" s="13" t="str">
        <f>"2020082218"</f>
        <v>2020082218</v>
      </c>
      <c r="D664" s="15">
        <v>76.78</v>
      </c>
      <c r="E664" s="16" t="s">
        <v>7</v>
      </c>
    </row>
    <row r="665" spans="1:5" ht="16.5" customHeight="1">
      <c r="A665" s="13">
        <v>663</v>
      </c>
      <c r="B665" s="14" t="s">
        <v>16</v>
      </c>
      <c r="C665" s="13" t="str">
        <f>"2020082223"</f>
        <v>2020082223</v>
      </c>
      <c r="D665" s="15">
        <v>75.93</v>
      </c>
      <c r="E665" s="16" t="s">
        <v>7</v>
      </c>
    </row>
    <row r="666" spans="1:5" ht="16.5" customHeight="1">
      <c r="A666" s="13">
        <v>664</v>
      </c>
      <c r="B666" s="14" t="s">
        <v>16</v>
      </c>
      <c r="C666" s="13" t="str">
        <f>"2020082408"</f>
        <v>2020082408</v>
      </c>
      <c r="D666" s="15">
        <v>73.53</v>
      </c>
      <c r="E666" s="16" t="s">
        <v>7</v>
      </c>
    </row>
    <row r="667" spans="1:5" ht="16.5" customHeight="1">
      <c r="A667" s="13">
        <v>665</v>
      </c>
      <c r="B667" s="14" t="s">
        <v>16</v>
      </c>
      <c r="C667" s="13" t="str">
        <f>"2020082213"</f>
        <v>2020082213</v>
      </c>
      <c r="D667" s="15">
        <v>73.16</v>
      </c>
      <c r="E667" s="16" t="s">
        <v>7</v>
      </c>
    </row>
    <row r="668" spans="1:5" ht="16.5" customHeight="1">
      <c r="A668" s="13">
        <v>666</v>
      </c>
      <c r="B668" s="14" t="s">
        <v>16</v>
      </c>
      <c r="C668" s="13" t="str">
        <f>"2020082308"</f>
        <v>2020082308</v>
      </c>
      <c r="D668" s="15">
        <v>73.11</v>
      </c>
      <c r="E668" s="16" t="s">
        <v>7</v>
      </c>
    </row>
    <row r="669" spans="1:5" ht="16.5" customHeight="1">
      <c r="A669" s="13">
        <v>667</v>
      </c>
      <c r="B669" s="14" t="s">
        <v>16</v>
      </c>
      <c r="C669" s="13" t="str">
        <f>"2020082401"</f>
        <v>2020082401</v>
      </c>
      <c r="D669" s="15">
        <v>72.41</v>
      </c>
      <c r="E669" s="16" t="s">
        <v>7</v>
      </c>
    </row>
    <row r="670" spans="1:5" ht="16.5" customHeight="1">
      <c r="A670" s="13">
        <v>668</v>
      </c>
      <c r="B670" s="14" t="s">
        <v>16</v>
      </c>
      <c r="C670" s="13" t="str">
        <f>"2020082418"</f>
        <v>2020082418</v>
      </c>
      <c r="D670" s="15">
        <v>71.98</v>
      </c>
      <c r="E670" s="16" t="s">
        <v>7</v>
      </c>
    </row>
    <row r="671" spans="1:5" ht="16.5" customHeight="1">
      <c r="A671" s="13">
        <v>669</v>
      </c>
      <c r="B671" s="14" t="s">
        <v>16</v>
      </c>
      <c r="C671" s="13" t="str">
        <f>"2020082402"</f>
        <v>2020082402</v>
      </c>
      <c r="D671" s="15">
        <v>71.85</v>
      </c>
      <c r="E671" s="16" t="s">
        <v>7</v>
      </c>
    </row>
    <row r="672" spans="1:5" ht="16.5" customHeight="1">
      <c r="A672" s="13">
        <v>670</v>
      </c>
      <c r="B672" s="14" t="s">
        <v>16</v>
      </c>
      <c r="C672" s="13" t="str">
        <f>"2020082409"</f>
        <v>2020082409</v>
      </c>
      <c r="D672" s="15">
        <v>70.15</v>
      </c>
      <c r="E672" s="16" t="s">
        <v>7</v>
      </c>
    </row>
    <row r="673" spans="1:5" ht="16.5" customHeight="1">
      <c r="A673" s="13">
        <v>671</v>
      </c>
      <c r="B673" s="14" t="s">
        <v>16</v>
      </c>
      <c r="C673" s="13" t="str">
        <f>"2020082231"</f>
        <v>2020082231</v>
      </c>
      <c r="D673" s="15">
        <v>69.81</v>
      </c>
      <c r="E673" s="16" t="s">
        <v>7</v>
      </c>
    </row>
    <row r="674" spans="1:5" ht="16.5" customHeight="1">
      <c r="A674" s="13">
        <v>672</v>
      </c>
      <c r="B674" s="14" t="s">
        <v>16</v>
      </c>
      <c r="C674" s="13" t="str">
        <f>"2020082322"</f>
        <v>2020082322</v>
      </c>
      <c r="D674" s="15">
        <v>68.84</v>
      </c>
      <c r="E674" s="16" t="s">
        <v>7</v>
      </c>
    </row>
    <row r="675" spans="1:5" ht="16.5" customHeight="1">
      <c r="A675" s="13">
        <v>673</v>
      </c>
      <c r="B675" s="14" t="s">
        <v>16</v>
      </c>
      <c r="C675" s="13" t="str">
        <f>"2020082305"</f>
        <v>2020082305</v>
      </c>
      <c r="D675" s="15">
        <v>68.77</v>
      </c>
      <c r="E675" s="16" t="s">
        <v>7</v>
      </c>
    </row>
    <row r="676" spans="1:5" ht="16.5" customHeight="1">
      <c r="A676" s="13">
        <v>674</v>
      </c>
      <c r="B676" s="14" t="s">
        <v>16</v>
      </c>
      <c r="C676" s="13" t="str">
        <f>"2020082211"</f>
        <v>2020082211</v>
      </c>
      <c r="D676" s="15">
        <v>68.75</v>
      </c>
      <c r="E676" s="16" t="s">
        <v>7</v>
      </c>
    </row>
    <row r="677" spans="1:5" ht="16.5" customHeight="1">
      <c r="A677" s="13">
        <v>675</v>
      </c>
      <c r="B677" s="14" t="s">
        <v>16</v>
      </c>
      <c r="C677" s="13" t="str">
        <f>"2020082509"</f>
        <v>2020082509</v>
      </c>
      <c r="D677" s="15">
        <v>68.66</v>
      </c>
      <c r="E677" s="16" t="s">
        <v>7</v>
      </c>
    </row>
    <row r="678" spans="1:5" ht="16.5" customHeight="1">
      <c r="A678" s="13">
        <v>676</v>
      </c>
      <c r="B678" s="14" t="s">
        <v>16</v>
      </c>
      <c r="C678" s="13" t="str">
        <f>"2020082410"</f>
        <v>2020082410</v>
      </c>
      <c r="D678" s="15">
        <v>68.6</v>
      </c>
      <c r="E678" s="16" t="s">
        <v>7</v>
      </c>
    </row>
    <row r="679" spans="1:5" ht="16.5" customHeight="1">
      <c r="A679" s="13">
        <v>677</v>
      </c>
      <c r="B679" s="14" t="s">
        <v>16</v>
      </c>
      <c r="C679" s="13" t="str">
        <f>"2020082328"</f>
        <v>2020082328</v>
      </c>
      <c r="D679" s="15">
        <v>68.5</v>
      </c>
      <c r="E679" s="16" t="s">
        <v>7</v>
      </c>
    </row>
    <row r="680" spans="1:5" ht="16.5" customHeight="1">
      <c r="A680" s="13">
        <v>678</v>
      </c>
      <c r="B680" s="14" t="s">
        <v>16</v>
      </c>
      <c r="C680" s="13" t="str">
        <f>"2020082318"</f>
        <v>2020082318</v>
      </c>
      <c r="D680" s="15">
        <v>68.36</v>
      </c>
      <c r="E680" s="16" t="s">
        <v>7</v>
      </c>
    </row>
    <row r="681" spans="1:5" ht="16.5" customHeight="1">
      <c r="A681" s="13">
        <v>679</v>
      </c>
      <c r="B681" s="14" t="s">
        <v>16</v>
      </c>
      <c r="C681" s="13" t="str">
        <f>"2020082310"</f>
        <v>2020082310</v>
      </c>
      <c r="D681" s="15">
        <v>68.3</v>
      </c>
      <c r="E681" s="16" t="s">
        <v>7</v>
      </c>
    </row>
    <row r="682" spans="1:5" ht="16.5" customHeight="1">
      <c r="A682" s="13">
        <v>680</v>
      </c>
      <c r="B682" s="14" t="s">
        <v>16</v>
      </c>
      <c r="C682" s="13" t="str">
        <f>"2020082309"</f>
        <v>2020082309</v>
      </c>
      <c r="D682" s="15">
        <v>67.84</v>
      </c>
      <c r="E682" s="16" t="s">
        <v>7</v>
      </c>
    </row>
    <row r="683" spans="1:5" ht="16.5" customHeight="1">
      <c r="A683" s="13">
        <v>681</v>
      </c>
      <c r="B683" s="14" t="s">
        <v>16</v>
      </c>
      <c r="C683" s="13" t="str">
        <f>"2020082403"</f>
        <v>2020082403</v>
      </c>
      <c r="D683" s="15">
        <v>67.6</v>
      </c>
      <c r="E683" s="16" t="s">
        <v>7</v>
      </c>
    </row>
    <row r="684" spans="1:5" ht="16.5" customHeight="1">
      <c r="A684" s="13">
        <v>682</v>
      </c>
      <c r="B684" s="14" t="s">
        <v>16</v>
      </c>
      <c r="C684" s="13" t="str">
        <f>"2020082508"</f>
        <v>2020082508</v>
      </c>
      <c r="D684" s="15">
        <v>67.01</v>
      </c>
      <c r="E684" s="16" t="s">
        <v>7</v>
      </c>
    </row>
    <row r="685" spans="1:5" ht="16.5" customHeight="1">
      <c r="A685" s="13">
        <v>683</v>
      </c>
      <c r="B685" s="14" t="s">
        <v>16</v>
      </c>
      <c r="C685" s="13" t="str">
        <f>"2020082417"</f>
        <v>2020082417</v>
      </c>
      <c r="D685" s="15">
        <v>66.83</v>
      </c>
      <c r="E685" s="15" t="s">
        <v>8</v>
      </c>
    </row>
    <row r="686" spans="1:5" ht="16.5" customHeight="1">
      <c r="A686" s="13">
        <v>684</v>
      </c>
      <c r="B686" s="14" t="s">
        <v>16</v>
      </c>
      <c r="C686" s="13" t="str">
        <f>"2020082414"</f>
        <v>2020082414</v>
      </c>
      <c r="D686" s="15">
        <v>66.33</v>
      </c>
      <c r="E686" s="15" t="s">
        <v>8</v>
      </c>
    </row>
    <row r="687" spans="1:5" ht="16.5" customHeight="1">
      <c r="A687" s="13">
        <v>685</v>
      </c>
      <c r="B687" s="14" t="s">
        <v>16</v>
      </c>
      <c r="C687" s="13" t="str">
        <f>"2020082311"</f>
        <v>2020082311</v>
      </c>
      <c r="D687" s="15">
        <v>66.28</v>
      </c>
      <c r="E687" s="15" t="s">
        <v>8</v>
      </c>
    </row>
    <row r="688" spans="1:5" ht="16.5" customHeight="1">
      <c r="A688" s="13">
        <v>686</v>
      </c>
      <c r="B688" s="14" t="s">
        <v>16</v>
      </c>
      <c r="C688" s="13" t="str">
        <f>"2020082425"</f>
        <v>2020082425</v>
      </c>
      <c r="D688" s="15">
        <v>66.25</v>
      </c>
      <c r="E688" s="15" t="s">
        <v>8</v>
      </c>
    </row>
    <row r="689" spans="1:5" ht="16.5" customHeight="1">
      <c r="A689" s="13">
        <v>687</v>
      </c>
      <c r="B689" s="14" t="s">
        <v>16</v>
      </c>
      <c r="C689" s="13" t="str">
        <f>"2020082429"</f>
        <v>2020082429</v>
      </c>
      <c r="D689" s="15">
        <v>66.19</v>
      </c>
      <c r="E689" s="15" t="s">
        <v>8</v>
      </c>
    </row>
    <row r="690" spans="1:5" ht="16.5" customHeight="1">
      <c r="A690" s="13">
        <v>688</v>
      </c>
      <c r="B690" s="14" t="s">
        <v>16</v>
      </c>
      <c r="C690" s="13" t="str">
        <f>"2020082317"</f>
        <v>2020082317</v>
      </c>
      <c r="D690" s="15">
        <v>66.13</v>
      </c>
      <c r="E690" s="15" t="s">
        <v>8</v>
      </c>
    </row>
    <row r="691" spans="1:5" ht="16.5" customHeight="1">
      <c r="A691" s="13">
        <v>689</v>
      </c>
      <c r="B691" s="14" t="s">
        <v>16</v>
      </c>
      <c r="C691" s="13" t="str">
        <f>"2020082506"</f>
        <v>2020082506</v>
      </c>
      <c r="D691" s="15">
        <v>66.03</v>
      </c>
      <c r="E691" s="15" t="s">
        <v>8</v>
      </c>
    </row>
    <row r="692" spans="1:5" ht="16.5" customHeight="1">
      <c r="A692" s="13">
        <v>690</v>
      </c>
      <c r="B692" s="14" t="s">
        <v>16</v>
      </c>
      <c r="C692" s="13" t="str">
        <f>"2020082314"</f>
        <v>2020082314</v>
      </c>
      <c r="D692" s="15">
        <v>65.83</v>
      </c>
      <c r="E692" s="15" t="s">
        <v>8</v>
      </c>
    </row>
    <row r="693" spans="1:5" ht="16.5" customHeight="1">
      <c r="A693" s="13">
        <v>691</v>
      </c>
      <c r="B693" s="14" t="s">
        <v>16</v>
      </c>
      <c r="C693" s="13" t="str">
        <f>"2020082312"</f>
        <v>2020082312</v>
      </c>
      <c r="D693" s="15">
        <v>65.51</v>
      </c>
      <c r="E693" s="15" t="s">
        <v>8</v>
      </c>
    </row>
    <row r="694" spans="1:5" ht="16.5" customHeight="1">
      <c r="A694" s="13">
        <v>692</v>
      </c>
      <c r="B694" s="14" t="s">
        <v>16</v>
      </c>
      <c r="C694" s="13" t="str">
        <f>"2020082320"</f>
        <v>2020082320</v>
      </c>
      <c r="D694" s="15">
        <v>65.34</v>
      </c>
      <c r="E694" s="15" t="s">
        <v>8</v>
      </c>
    </row>
    <row r="695" spans="1:5" ht="16.5" customHeight="1">
      <c r="A695" s="13">
        <v>693</v>
      </c>
      <c r="B695" s="14" t="s">
        <v>16</v>
      </c>
      <c r="C695" s="13" t="str">
        <f>"2020082230"</f>
        <v>2020082230</v>
      </c>
      <c r="D695" s="15">
        <v>65.03</v>
      </c>
      <c r="E695" s="15" t="s">
        <v>8</v>
      </c>
    </row>
    <row r="696" spans="1:5" ht="16.5" customHeight="1">
      <c r="A696" s="13">
        <v>694</v>
      </c>
      <c r="B696" s="14" t="s">
        <v>16</v>
      </c>
      <c r="C696" s="13" t="str">
        <f>"2020082416"</f>
        <v>2020082416</v>
      </c>
      <c r="D696" s="15">
        <v>65</v>
      </c>
      <c r="E696" s="15" t="s">
        <v>8</v>
      </c>
    </row>
    <row r="697" spans="1:5" ht="16.5" customHeight="1">
      <c r="A697" s="13">
        <v>695</v>
      </c>
      <c r="B697" s="14" t="s">
        <v>16</v>
      </c>
      <c r="C697" s="13" t="str">
        <f>"2020082431"</f>
        <v>2020082431</v>
      </c>
      <c r="D697" s="15">
        <v>64.92</v>
      </c>
      <c r="E697" s="15" t="s">
        <v>8</v>
      </c>
    </row>
    <row r="698" spans="1:5" ht="16.5" customHeight="1">
      <c r="A698" s="13">
        <v>696</v>
      </c>
      <c r="B698" s="14" t="s">
        <v>16</v>
      </c>
      <c r="C698" s="13" t="str">
        <f>"2020082430"</f>
        <v>2020082430</v>
      </c>
      <c r="D698" s="15">
        <v>64.78</v>
      </c>
      <c r="E698" s="15" t="s">
        <v>8</v>
      </c>
    </row>
    <row r="699" spans="1:5" ht="16.5" customHeight="1">
      <c r="A699" s="13">
        <v>697</v>
      </c>
      <c r="B699" s="14" t="s">
        <v>16</v>
      </c>
      <c r="C699" s="13" t="str">
        <f>"2020082307"</f>
        <v>2020082307</v>
      </c>
      <c r="D699" s="15">
        <v>64.44</v>
      </c>
      <c r="E699" s="15" t="s">
        <v>8</v>
      </c>
    </row>
    <row r="700" spans="1:5" ht="16.5" customHeight="1">
      <c r="A700" s="13">
        <v>698</v>
      </c>
      <c r="B700" s="14" t="s">
        <v>16</v>
      </c>
      <c r="C700" s="13" t="str">
        <f>"2020082407"</f>
        <v>2020082407</v>
      </c>
      <c r="D700" s="15">
        <v>64.43</v>
      </c>
      <c r="E700" s="15" t="s">
        <v>8</v>
      </c>
    </row>
    <row r="701" spans="1:5" ht="16.5" customHeight="1">
      <c r="A701" s="13">
        <v>699</v>
      </c>
      <c r="B701" s="14" t="s">
        <v>16</v>
      </c>
      <c r="C701" s="13" t="str">
        <f>"2020082411"</f>
        <v>2020082411</v>
      </c>
      <c r="D701" s="15">
        <v>64.2</v>
      </c>
      <c r="E701" s="15" t="s">
        <v>8</v>
      </c>
    </row>
    <row r="702" spans="1:5" ht="16.5" customHeight="1">
      <c r="A702" s="13">
        <v>700</v>
      </c>
      <c r="B702" s="14" t="s">
        <v>16</v>
      </c>
      <c r="C702" s="13" t="str">
        <f>"2020082501"</f>
        <v>2020082501</v>
      </c>
      <c r="D702" s="15">
        <v>64.08</v>
      </c>
      <c r="E702" s="15" t="s">
        <v>8</v>
      </c>
    </row>
    <row r="703" spans="1:5" ht="16.5" customHeight="1">
      <c r="A703" s="13">
        <v>701</v>
      </c>
      <c r="B703" s="14" t="s">
        <v>16</v>
      </c>
      <c r="C703" s="13" t="str">
        <f>"2020082326"</f>
        <v>2020082326</v>
      </c>
      <c r="D703" s="15">
        <v>63.9</v>
      </c>
      <c r="E703" s="15" t="s">
        <v>8</v>
      </c>
    </row>
    <row r="704" spans="1:5" ht="16.5" customHeight="1">
      <c r="A704" s="13">
        <v>702</v>
      </c>
      <c r="B704" s="14" t="s">
        <v>16</v>
      </c>
      <c r="C704" s="13" t="str">
        <f>"2020082428"</f>
        <v>2020082428</v>
      </c>
      <c r="D704" s="15">
        <v>63.67</v>
      </c>
      <c r="E704" s="15" t="s">
        <v>8</v>
      </c>
    </row>
    <row r="705" spans="1:5" ht="16.5" customHeight="1">
      <c r="A705" s="13">
        <v>703</v>
      </c>
      <c r="B705" s="14" t="s">
        <v>16</v>
      </c>
      <c r="C705" s="13" t="str">
        <f>"2020082327"</f>
        <v>2020082327</v>
      </c>
      <c r="D705" s="15">
        <v>62.83</v>
      </c>
      <c r="E705" s="15" t="s">
        <v>8</v>
      </c>
    </row>
    <row r="706" spans="1:5" ht="16.5" customHeight="1">
      <c r="A706" s="13">
        <v>704</v>
      </c>
      <c r="B706" s="14" t="s">
        <v>16</v>
      </c>
      <c r="C706" s="13" t="str">
        <f>"2020082313"</f>
        <v>2020082313</v>
      </c>
      <c r="D706" s="15">
        <v>62.59</v>
      </c>
      <c r="E706" s="15" t="s">
        <v>8</v>
      </c>
    </row>
    <row r="707" spans="1:5" ht="16.5" customHeight="1">
      <c r="A707" s="13">
        <v>705</v>
      </c>
      <c r="B707" s="14" t="s">
        <v>16</v>
      </c>
      <c r="C707" s="13" t="str">
        <f>"2020082224"</f>
        <v>2020082224</v>
      </c>
      <c r="D707" s="15">
        <v>62.55</v>
      </c>
      <c r="E707" s="15" t="s">
        <v>8</v>
      </c>
    </row>
    <row r="708" spans="1:5" ht="16.5" customHeight="1">
      <c r="A708" s="13">
        <v>706</v>
      </c>
      <c r="B708" s="14" t="s">
        <v>16</v>
      </c>
      <c r="C708" s="13" t="str">
        <f>"2020082215"</f>
        <v>2020082215</v>
      </c>
      <c r="D708" s="15">
        <v>62.47</v>
      </c>
      <c r="E708" s="15" t="s">
        <v>8</v>
      </c>
    </row>
    <row r="709" spans="1:5" ht="16.5" customHeight="1">
      <c r="A709" s="13">
        <v>707</v>
      </c>
      <c r="B709" s="14" t="s">
        <v>16</v>
      </c>
      <c r="C709" s="13" t="str">
        <f>"2020082226"</f>
        <v>2020082226</v>
      </c>
      <c r="D709" s="15">
        <v>62.24</v>
      </c>
      <c r="E709" s="15" t="s">
        <v>8</v>
      </c>
    </row>
    <row r="710" spans="1:5" ht="16.5" customHeight="1">
      <c r="A710" s="13">
        <v>708</v>
      </c>
      <c r="B710" s="14" t="s">
        <v>16</v>
      </c>
      <c r="C710" s="13" t="str">
        <f>"2020082324"</f>
        <v>2020082324</v>
      </c>
      <c r="D710" s="15">
        <v>62.1</v>
      </c>
      <c r="E710" s="15" t="s">
        <v>8</v>
      </c>
    </row>
    <row r="711" spans="1:5" ht="16.5" customHeight="1">
      <c r="A711" s="13">
        <v>709</v>
      </c>
      <c r="B711" s="14" t="s">
        <v>16</v>
      </c>
      <c r="C711" s="13" t="str">
        <f>"2020082405"</f>
        <v>2020082405</v>
      </c>
      <c r="D711" s="15">
        <v>61.59</v>
      </c>
      <c r="E711" s="15" t="s">
        <v>8</v>
      </c>
    </row>
    <row r="712" spans="1:5" ht="16.5" customHeight="1">
      <c r="A712" s="13">
        <v>710</v>
      </c>
      <c r="B712" s="14" t="s">
        <v>16</v>
      </c>
      <c r="C712" s="13" t="str">
        <f>"2020082422"</f>
        <v>2020082422</v>
      </c>
      <c r="D712" s="15">
        <v>61.27</v>
      </c>
      <c r="E712" s="15" t="s">
        <v>8</v>
      </c>
    </row>
    <row r="713" spans="1:5" ht="16.5" customHeight="1">
      <c r="A713" s="13">
        <v>711</v>
      </c>
      <c r="B713" s="14" t="s">
        <v>16</v>
      </c>
      <c r="C713" s="13" t="str">
        <f>"2020082306"</f>
        <v>2020082306</v>
      </c>
      <c r="D713" s="15">
        <v>60.76</v>
      </c>
      <c r="E713" s="15" t="s">
        <v>8</v>
      </c>
    </row>
    <row r="714" spans="1:5" ht="16.5" customHeight="1">
      <c r="A714" s="13">
        <v>712</v>
      </c>
      <c r="B714" s="14" t="s">
        <v>16</v>
      </c>
      <c r="C714" s="13" t="str">
        <f>"2020082412"</f>
        <v>2020082412</v>
      </c>
      <c r="D714" s="15">
        <v>60.41</v>
      </c>
      <c r="E714" s="15" t="s">
        <v>8</v>
      </c>
    </row>
    <row r="715" spans="1:5" ht="16.5" customHeight="1">
      <c r="A715" s="13">
        <v>713</v>
      </c>
      <c r="B715" s="14" t="s">
        <v>16</v>
      </c>
      <c r="C715" s="13" t="str">
        <f>"2020082507"</f>
        <v>2020082507</v>
      </c>
      <c r="D715" s="15">
        <v>60.32</v>
      </c>
      <c r="E715" s="15" t="s">
        <v>8</v>
      </c>
    </row>
    <row r="716" spans="1:5" ht="16.5" customHeight="1">
      <c r="A716" s="13">
        <v>714</v>
      </c>
      <c r="B716" s="14" t="s">
        <v>16</v>
      </c>
      <c r="C716" s="13" t="str">
        <f>"2020082325"</f>
        <v>2020082325</v>
      </c>
      <c r="D716" s="15">
        <v>59.99</v>
      </c>
      <c r="E716" s="15" t="s">
        <v>8</v>
      </c>
    </row>
    <row r="717" spans="1:5" ht="16.5" customHeight="1">
      <c r="A717" s="13">
        <v>715</v>
      </c>
      <c r="B717" s="14" t="s">
        <v>16</v>
      </c>
      <c r="C717" s="13" t="str">
        <f>"2020082222"</f>
        <v>2020082222</v>
      </c>
      <c r="D717" s="15">
        <v>59.83</v>
      </c>
      <c r="E717" s="15" t="s">
        <v>8</v>
      </c>
    </row>
    <row r="718" spans="1:5" ht="16.5" customHeight="1">
      <c r="A718" s="13">
        <v>716</v>
      </c>
      <c r="B718" s="14" t="s">
        <v>16</v>
      </c>
      <c r="C718" s="13" t="str">
        <f>"2020082229"</f>
        <v>2020082229</v>
      </c>
      <c r="D718" s="15">
        <v>59.66</v>
      </c>
      <c r="E718" s="15" t="s">
        <v>8</v>
      </c>
    </row>
    <row r="719" spans="1:5" ht="16.5" customHeight="1">
      <c r="A719" s="13">
        <v>717</v>
      </c>
      <c r="B719" s="14" t="s">
        <v>16</v>
      </c>
      <c r="C719" s="13" t="str">
        <f>"2020082406"</f>
        <v>2020082406</v>
      </c>
      <c r="D719" s="15">
        <v>59.24</v>
      </c>
      <c r="E719" s="15" t="s">
        <v>8</v>
      </c>
    </row>
    <row r="720" spans="1:5" ht="16.5" customHeight="1">
      <c r="A720" s="13">
        <v>718</v>
      </c>
      <c r="B720" s="14" t="s">
        <v>16</v>
      </c>
      <c r="C720" s="13" t="str">
        <f>"2020082505"</f>
        <v>2020082505</v>
      </c>
      <c r="D720" s="15">
        <v>58.81</v>
      </c>
      <c r="E720" s="15" t="s">
        <v>8</v>
      </c>
    </row>
    <row r="721" spans="1:5" ht="16.5" customHeight="1">
      <c r="A721" s="13">
        <v>719</v>
      </c>
      <c r="B721" s="14" t="s">
        <v>16</v>
      </c>
      <c r="C721" s="13" t="str">
        <f>"2020082212"</f>
        <v>2020082212</v>
      </c>
      <c r="D721" s="15">
        <v>58.58</v>
      </c>
      <c r="E721" s="15" t="s">
        <v>8</v>
      </c>
    </row>
    <row r="722" spans="1:5" ht="16.5" customHeight="1">
      <c r="A722" s="13">
        <v>720</v>
      </c>
      <c r="B722" s="14" t="s">
        <v>16</v>
      </c>
      <c r="C722" s="13" t="str">
        <f>"2020082221"</f>
        <v>2020082221</v>
      </c>
      <c r="D722" s="15">
        <v>58.42</v>
      </c>
      <c r="E722" s="15" t="s">
        <v>8</v>
      </c>
    </row>
    <row r="723" spans="1:5" ht="16.5" customHeight="1">
      <c r="A723" s="13">
        <v>721</v>
      </c>
      <c r="B723" s="14" t="s">
        <v>16</v>
      </c>
      <c r="C723" s="13" t="str">
        <f>"2020082321"</f>
        <v>2020082321</v>
      </c>
      <c r="D723" s="15">
        <v>58</v>
      </c>
      <c r="E723" s="15" t="s">
        <v>8</v>
      </c>
    </row>
    <row r="724" spans="1:5" ht="16.5" customHeight="1">
      <c r="A724" s="13">
        <v>722</v>
      </c>
      <c r="B724" s="14" t="s">
        <v>16</v>
      </c>
      <c r="C724" s="13" t="str">
        <f>"2020082420"</f>
        <v>2020082420</v>
      </c>
      <c r="D724" s="15">
        <v>57.65</v>
      </c>
      <c r="E724" s="15" t="s">
        <v>8</v>
      </c>
    </row>
    <row r="725" spans="1:5" ht="16.5" customHeight="1">
      <c r="A725" s="13">
        <v>723</v>
      </c>
      <c r="B725" s="14" t="s">
        <v>16</v>
      </c>
      <c r="C725" s="13" t="str">
        <f>"2020082424"</f>
        <v>2020082424</v>
      </c>
      <c r="D725" s="15">
        <v>57.4</v>
      </c>
      <c r="E725" s="15" t="s">
        <v>8</v>
      </c>
    </row>
    <row r="726" spans="1:5" ht="16.5" customHeight="1">
      <c r="A726" s="13">
        <v>724</v>
      </c>
      <c r="B726" s="14" t="s">
        <v>16</v>
      </c>
      <c r="C726" s="13" t="str">
        <f>"2020082319"</f>
        <v>2020082319</v>
      </c>
      <c r="D726" s="15">
        <v>57.16</v>
      </c>
      <c r="E726" s="15" t="s">
        <v>8</v>
      </c>
    </row>
    <row r="727" spans="1:5" ht="16.5" customHeight="1">
      <c r="A727" s="13">
        <v>725</v>
      </c>
      <c r="B727" s="14" t="s">
        <v>16</v>
      </c>
      <c r="C727" s="13" t="str">
        <f>"2020082423"</f>
        <v>2020082423</v>
      </c>
      <c r="D727" s="15">
        <v>56.96</v>
      </c>
      <c r="E727" s="15" t="s">
        <v>8</v>
      </c>
    </row>
    <row r="728" spans="1:5" ht="16.5" customHeight="1">
      <c r="A728" s="13">
        <v>726</v>
      </c>
      <c r="B728" s="14" t="s">
        <v>16</v>
      </c>
      <c r="C728" s="13" t="str">
        <f>"2020082415"</f>
        <v>2020082415</v>
      </c>
      <c r="D728" s="15">
        <v>55.48</v>
      </c>
      <c r="E728" s="15" t="s">
        <v>8</v>
      </c>
    </row>
    <row r="729" spans="1:5" ht="16.5" customHeight="1">
      <c r="A729" s="13">
        <v>727</v>
      </c>
      <c r="B729" s="14" t="s">
        <v>16</v>
      </c>
      <c r="C729" s="13" t="str">
        <f>"2020082214"</f>
        <v>2020082214</v>
      </c>
      <c r="D729" s="15">
        <v>55.44</v>
      </c>
      <c r="E729" s="15" t="s">
        <v>8</v>
      </c>
    </row>
    <row r="730" spans="1:5" ht="16.5" customHeight="1">
      <c r="A730" s="13">
        <v>728</v>
      </c>
      <c r="B730" s="14" t="s">
        <v>16</v>
      </c>
      <c r="C730" s="13" t="str">
        <f>"2020082304"</f>
        <v>2020082304</v>
      </c>
      <c r="D730" s="15">
        <v>55.19</v>
      </c>
      <c r="E730" s="15" t="s">
        <v>8</v>
      </c>
    </row>
    <row r="731" spans="1:5" ht="16.5" customHeight="1">
      <c r="A731" s="13">
        <v>729</v>
      </c>
      <c r="B731" s="14" t="s">
        <v>16</v>
      </c>
      <c r="C731" s="13" t="str">
        <f>"2020082323"</f>
        <v>2020082323</v>
      </c>
      <c r="D731" s="15">
        <v>55</v>
      </c>
      <c r="E731" s="15" t="s">
        <v>8</v>
      </c>
    </row>
    <row r="732" spans="1:5" ht="16.5" customHeight="1">
      <c r="A732" s="13">
        <v>730</v>
      </c>
      <c r="B732" s="14" t="s">
        <v>16</v>
      </c>
      <c r="C732" s="13" t="str">
        <f>"2020082220"</f>
        <v>2020082220</v>
      </c>
      <c r="D732" s="15">
        <v>54.35</v>
      </c>
      <c r="E732" s="15" t="s">
        <v>8</v>
      </c>
    </row>
    <row r="733" spans="1:5" ht="16.5" customHeight="1">
      <c r="A733" s="13">
        <v>731</v>
      </c>
      <c r="B733" s="14" t="s">
        <v>16</v>
      </c>
      <c r="C733" s="13" t="str">
        <f>"2020082413"</f>
        <v>2020082413</v>
      </c>
      <c r="D733" s="15">
        <v>53.51</v>
      </c>
      <c r="E733" s="15" t="s">
        <v>8</v>
      </c>
    </row>
    <row r="734" spans="1:5" ht="16.5" customHeight="1">
      <c r="A734" s="13">
        <v>732</v>
      </c>
      <c r="B734" s="14" t="s">
        <v>16</v>
      </c>
      <c r="C734" s="13" t="str">
        <f>"2020082427"</f>
        <v>2020082427</v>
      </c>
      <c r="D734" s="15">
        <v>52.17</v>
      </c>
      <c r="E734" s="15" t="s">
        <v>8</v>
      </c>
    </row>
    <row r="735" spans="1:5" ht="16.5" customHeight="1">
      <c r="A735" s="13">
        <v>733</v>
      </c>
      <c r="B735" s="14" t="s">
        <v>16</v>
      </c>
      <c r="C735" s="13" t="str">
        <f>"2020082504"</f>
        <v>2020082504</v>
      </c>
      <c r="D735" s="15">
        <v>51.64</v>
      </c>
      <c r="E735" s="15" t="s">
        <v>8</v>
      </c>
    </row>
    <row r="736" spans="1:5" ht="16.5" customHeight="1">
      <c r="A736" s="13">
        <v>734</v>
      </c>
      <c r="B736" s="14" t="s">
        <v>16</v>
      </c>
      <c r="C736" s="13" t="str">
        <f>"2020082216"</f>
        <v>2020082216</v>
      </c>
      <c r="D736" s="13" t="s">
        <v>17</v>
      </c>
      <c r="E736" s="15" t="s">
        <v>8</v>
      </c>
    </row>
    <row r="737" spans="1:5" ht="16.5" customHeight="1">
      <c r="A737" s="13">
        <v>735</v>
      </c>
      <c r="B737" s="14" t="s">
        <v>16</v>
      </c>
      <c r="C737" s="13" t="str">
        <f>"2020082217"</f>
        <v>2020082217</v>
      </c>
      <c r="D737" s="13" t="s">
        <v>9</v>
      </c>
      <c r="E737" s="15" t="s">
        <v>8</v>
      </c>
    </row>
    <row r="738" spans="1:5" ht="16.5" customHeight="1">
      <c r="A738" s="13">
        <v>736</v>
      </c>
      <c r="B738" s="14" t="s">
        <v>16</v>
      </c>
      <c r="C738" s="13" t="str">
        <f>"2020082219"</f>
        <v>2020082219</v>
      </c>
      <c r="D738" s="13" t="s">
        <v>9</v>
      </c>
      <c r="E738" s="15" t="s">
        <v>8</v>
      </c>
    </row>
    <row r="739" spans="1:5" ht="16.5" customHeight="1">
      <c r="A739" s="13">
        <v>737</v>
      </c>
      <c r="B739" s="14" t="s">
        <v>16</v>
      </c>
      <c r="C739" s="13" t="str">
        <f>"2020082225"</f>
        <v>2020082225</v>
      </c>
      <c r="D739" s="13" t="s">
        <v>9</v>
      </c>
      <c r="E739" s="15" t="s">
        <v>8</v>
      </c>
    </row>
    <row r="740" spans="1:5" ht="16.5" customHeight="1">
      <c r="A740" s="13">
        <v>738</v>
      </c>
      <c r="B740" s="14" t="s">
        <v>16</v>
      </c>
      <c r="C740" s="13" t="str">
        <f>"2020082227"</f>
        <v>2020082227</v>
      </c>
      <c r="D740" s="13" t="s">
        <v>9</v>
      </c>
      <c r="E740" s="15" t="s">
        <v>8</v>
      </c>
    </row>
    <row r="741" spans="1:5" ht="16.5" customHeight="1">
      <c r="A741" s="13">
        <v>739</v>
      </c>
      <c r="B741" s="14" t="s">
        <v>16</v>
      </c>
      <c r="C741" s="13" t="str">
        <f>"2020082228"</f>
        <v>2020082228</v>
      </c>
      <c r="D741" s="13" t="s">
        <v>9</v>
      </c>
      <c r="E741" s="15" t="s">
        <v>8</v>
      </c>
    </row>
    <row r="742" spans="1:5" ht="16.5" customHeight="1">
      <c r="A742" s="13">
        <v>740</v>
      </c>
      <c r="B742" s="14" t="s">
        <v>16</v>
      </c>
      <c r="C742" s="13" t="str">
        <f>"2020082301"</f>
        <v>2020082301</v>
      </c>
      <c r="D742" s="13" t="s">
        <v>9</v>
      </c>
      <c r="E742" s="15" t="s">
        <v>8</v>
      </c>
    </row>
    <row r="743" spans="1:5" ht="16.5" customHeight="1">
      <c r="A743" s="13">
        <v>741</v>
      </c>
      <c r="B743" s="14" t="s">
        <v>16</v>
      </c>
      <c r="C743" s="13" t="str">
        <f>"2020082302"</f>
        <v>2020082302</v>
      </c>
      <c r="D743" s="13" t="s">
        <v>9</v>
      </c>
      <c r="E743" s="15" t="s">
        <v>8</v>
      </c>
    </row>
    <row r="744" spans="1:5" ht="16.5" customHeight="1">
      <c r="A744" s="13">
        <v>742</v>
      </c>
      <c r="B744" s="14" t="s">
        <v>16</v>
      </c>
      <c r="C744" s="13" t="str">
        <f>"2020082303"</f>
        <v>2020082303</v>
      </c>
      <c r="D744" s="13" t="s">
        <v>9</v>
      </c>
      <c r="E744" s="15" t="s">
        <v>8</v>
      </c>
    </row>
    <row r="745" spans="1:5" ht="16.5" customHeight="1">
      <c r="A745" s="13">
        <v>743</v>
      </c>
      <c r="B745" s="14" t="s">
        <v>16</v>
      </c>
      <c r="C745" s="13" t="str">
        <f>"2020082315"</f>
        <v>2020082315</v>
      </c>
      <c r="D745" s="13" t="s">
        <v>9</v>
      </c>
      <c r="E745" s="15" t="s">
        <v>8</v>
      </c>
    </row>
    <row r="746" spans="1:5" ht="16.5" customHeight="1">
      <c r="A746" s="13">
        <v>744</v>
      </c>
      <c r="B746" s="14" t="s">
        <v>16</v>
      </c>
      <c r="C746" s="13" t="str">
        <f>"2020082316"</f>
        <v>2020082316</v>
      </c>
      <c r="D746" s="13" t="s">
        <v>9</v>
      </c>
      <c r="E746" s="15" t="s">
        <v>8</v>
      </c>
    </row>
    <row r="747" spans="1:5" ht="16.5" customHeight="1">
      <c r="A747" s="13">
        <v>745</v>
      </c>
      <c r="B747" s="14" t="s">
        <v>16</v>
      </c>
      <c r="C747" s="13" t="str">
        <f>"2020082329"</f>
        <v>2020082329</v>
      </c>
      <c r="D747" s="13" t="s">
        <v>9</v>
      </c>
      <c r="E747" s="15" t="s">
        <v>8</v>
      </c>
    </row>
    <row r="748" spans="1:5" ht="16.5" customHeight="1">
      <c r="A748" s="13">
        <v>746</v>
      </c>
      <c r="B748" s="14" t="s">
        <v>16</v>
      </c>
      <c r="C748" s="13" t="str">
        <f>"2020082330"</f>
        <v>2020082330</v>
      </c>
      <c r="D748" s="13" t="s">
        <v>9</v>
      </c>
      <c r="E748" s="15" t="s">
        <v>8</v>
      </c>
    </row>
    <row r="749" spans="1:5" ht="16.5" customHeight="1">
      <c r="A749" s="13">
        <v>747</v>
      </c>
      <c r="B749" s="14" t="s">
        <v>16</v>
      </c>
      <c r="C749" s="13" t="str">
        <f>"2020082331"</f>
        <v>2020082331</v>
      </c>
      <c r="D749" s="13" t="s">
        <v>9</v>
      </c>
      <c r="E749" s="15" t="s">
        <v>8</v>
      </c>
    </row>
    <row r="750" spans="1:5" ht="16.5" customHeight="1">
      <c r="A750" s="13">
        <v>748</v>
      </c>
      <c r="B750" s="14" t="s">
        <v>16</v>
      </c>
      <c r="C750" s="13" t="str">
        <f>"2020082404"</f>
        <v>2020082404</v>
      </c>
      <c r="D750" s="13" t="s">
        <v>9</v>
      </c>
      <c r="E750" s="15" t="s">
        <v>8</v>
      </c>
    </row>
    <row r="751" spans="1:5" ht="16.5" customHeight="1">
      <c r="A751" s="13">
        <v>749</v>
      </c>
      <c r="B751" s="14" t="s">
        <v>16</v>
      </c>
      <c r="C751" s="13" t="str">
        <f>"2020082419"</f>
        <v>2020082419</v>
      </c>
      <c r="D751" s="13" t="s">
        <v>9</v>
      </c>
      <c r="E751" s="15" t="s">
        <v>8</v>
      </c>
    </row>
    <row r="752" spans="1:5" ht="16.5" customHeight="1">
      <c r="A752" s="13">
        <v>750</v>
      </c>
      <c r="B752" s="14" t="s">
        <v>16</v>
      </c>
      <c r="C752" s="13" t="str">
        <f>"2020082421"</f>
        <v>2020082421</v>
      </c>
      <c r="D752" s="13" t="s">
        <v>9</v>
      </c>
      <c r="E752" s="15" t="s">
        <v>8</v>
      </c>
    </row>
    <row r="753" spans="1:5" ht="16.5" customHeight="1">
      <c r="A753" s="13">
        <v>751</v>
      </c>
      <c r="B753" s="14" t="s">
        <v>16</v>
      </c>
      <c r="C753" s="13" t="str">
        <f>"2020082426"</f>
        <v>2020082426</v>
      </c>
      <c r="D753" s="13" t="s">
        <v>9</v>
      </c>
      <c r="E753" s="15" t="s">
        <v>8</v>
      </c>
    </row>
    <row r="754" spans="1:5" ht="16.5" customHeight="1">
      <c r="A754" s="13">
        <v>752</v>
      </c>
      <c r="B754" s="14" t="s">
        <v>16</v>
      </c>
      <c r="C754" s="13" t="str">
        <f>"2020082502"</f>
        <v>2020082502</v>
      </c>
      <c r="D754" s="13" t="s">
        <v>9</v>
      </c>
      <c r="E754" s="15" t="s">
        <v>8</v>
      </c>
    </row>
    <row r="755" spans="1:5" ht="16.5" customHeight="1">
      <c r="A755" s="13">
        <v>753</v>
      </c>
      <c r="B755" s="14" t="s">
        <v>16</v>
      </c>
      <c r="C755" s="13" t="str">
        <f>"2020082503"</f>
        <v>2020082503</v>
      </c>
      <c r="D755" s="13" t="s">
        <v>9</v>
      </c>
      <c r="E755" s="15" t="s">
        <v>8</v>
      </c>
    </row>
    <row r="756" spans="1:5" ht="16.5" customHeight="1">
      <c r="A756" s="13">
        <v>754</v>
      </c>
      <c r="B756" s="14" t="s">
        <v>18</v>
      </c>
      <c r="C756" s="13" t="str">
        <f>"2020092604"</f>
        <v>2020092604</v>
      </c>
      <c r="D756" s="15">
        <v>76.01</v>
      </c>
      <c r="E756" s="16" t="s">
        <v>7</v>
      </c>
    </row>
    <row r="757" spans="1:5" ht="16.5" customHeight="1">
      <c r="A757" s="13">
        <v>755</v>
      </c>
      <c r="B757" s="14" t="s">
        <v>18</v>
      </c>
      <c r="C757" s="13" t="str">
        <f>"2020092605"</f>
        <v>2020092605</v>
      </c>
      <c r="D757" s="15">
        <v>71.9</v>
      </c>
      <c r="E757" s="16" t="s">
        <v>7</v>
      </c>
    </row>
    <row r="758" spans="1:5" ht="16.5" customHeight="1">
      <c r="A758" s="13">
        <v>756</v>
      </c>
      <c r="B758" s="14" t="s">
        <v>18</v>
      </c>
      <c r="C758" s="13" t="str">
        <f>"2020092711"</f>
        <v>2020092711</v>
      </c>
      <c r="D758" s="15">
        <v>70.59</v>
      </c>
      <c r="E758" s="16" t="s">
        <v>7</v>
      </c>
    </row>
    <row r="759" spans="1:5" ht="16.5" customHeight="1">
      <c r="A759" s="13">
        <v>757</v>
      </c>
      <c r="B759" s="14" t="s">
        <v>18</v>
      </c>
      <c r="C759" s="13" t="str">
        <f>"2020092715"</f>
        <v>2020092715</v>
      </c>
      <c r="D759" s="15">
        <v>69.66</v>
      </c>
      <c r="E759" s="16" t="s">
        <v>7</v>
      </c>
    </row>
    <row r="760" spans="1:5" ht="16.5" customHeight="1">
      <c r="A760" s="13">
        <v>758</v>
      </c>
      <c r="B760" s="14" t="s">
        <v>18</v>
      </c>
      <c r="C760" s="13" t="str">
        <f>"2020092705"</f>
        <v>2020092705</v>
      </c>
      <c r="D760" s="15">
        <v>69.51</v>
      </c>
      <c r="E760" s="16" t="s">
        <v>7</v>
      </c>
    </row>
    <row r="761" spans="1:5" ht="16.5" customHeight="1">
      <c r="A761" s="13">
        <v>759</v>
      </c>
      <c r="B761" s="14" t="s">
        <v>18</v>
      </c>
      <c r="C761" s="13" t="str">
        <f>"2020092709"</f>
        <v>2020092709</v>
      </c>
      <c r="D761" s="15">
        <v>69.41</v>
      </c>
      <c r="E761" s="16" t="s">
        <v>7</v>
      </c>
    </row>
    <row r="762" spans="1:5" ht="16.5" customHeight="1">
      <c r="A762" s="13">
        <v>760</v>
      </c>
      <c r="B762" s="14" t="s">
        <v>18</v>
      </c>
      <c r="C762" s="13" t="str">
        <f>"2020092617"</f>
        <v>2020092617</v>
      </c>
      <c r="D762" s="15">
        <v>69</v>
      </c>
      <c r="E762" s="16" t="s">
        <v>7</v>
      </c>
    </row>
    <row r="763" spans="1:5" ht="16.5" customHeight="1">
      <c r="A763" s="13">
        <v>761</v>
      </c>
      <c r="B763" s="14" t="s">
        <v>18</v>
      </c>
      <c r="C763" s="13" t="str">
        <f>"2020092523"</f>
        <v>2020092523</v>
      </c>
      <c r="D763" s="15">
        <v>67.41</v>
      </c>
      <c r="E763" s="16" t="s">
        <v>7</v>
      </c>
    </row>
    <row r="764" spans="1:5" ht="16.5" customHeight="1">
      <c r="A764" s="13">
        <v>762</v>
      </c>
      <c r="B764" s="14" t="s">
        <v>18</v>
      </c>
      <c r="C764" s="13" t="str">
        <f>"2020092524"</f>
        <v>2020092524</v>
      </c>
      <c r="D764" s="15">
        <v>67.32</v>
      </c>
      <c r="E764" s="16" t="s">
        <v>7</v>
      </c>
    </row>
    <row r="765" spans="1:5" ht="16.5" customHeight="1">
      <c r="A765" s="13">
        <v>763</v>
      </c>
      <c r="B765" s="14" t="s">
        <v>18</v>
      </c>
      <c r="C765" s="13" t="str">
        <f>"2020092622"</f>
        <v>2020092622</v>
      </c>
      <c r="D765" s="15">
        <v>67.2</v>
      </c>
      <c r="E765" s="16" t="s">
        <v>7</v>
      </c>
    </row>
    <row r="766" spans="1:5" ht="16.5" customHeight="1">
      <c r="A766" s="13">
        <v>764</v>
      </c>
      <c r="B766" s="14" t="s">
        <v>18</v>
      </c>
      <c r="C766" s="13" t="str">
        <f>"2020092618"</f>
        <v>2020092618</v>
      </c>
      <c r="D766" s="15">
        <v>66.91</v>
      </c>
      <c r="E766" s="16" t="s">
        <v>7</v>
      </c>
    </row>
    <row r="767" spans="1:5" ht="16.5" customHeight="1">
      <c r="A767" s="13">
        <v>765</v>
      </c>
      <c r="B767" s="14" t="s">
        <v>18</v>
      </c>
      <c r="C767" s="13" t="str">
        <f>"2020092625"</f>
        <v>2020092625</v>
      </c>
      <c r="D767" s="15">
        <v>66.61</v>
      </c>
      <c r="E767" s="16" t="s">
        <v>7</v>
      </c>
    </row>
    <row r="768" spans="1:5" ht="16.5" customHeight="1">
      <c r="A768" s="13">
        <v>766</v>
      </c>
      <c r="B768" s="14" t="s">
        <v>18</v>
      </c>
      <c r="C768" s="13" t="str">
        <f>"2020092517"</f>
        <v>2020092517</v>
      </c>
      <c r="D768" s="15">
        <v>66.51</v>
      </c>
      <c r="E768" s="16" t="s">
        <v>7</v>
      </c>
    </row>
    <row r="769" spans="1:5" ht="16.5" customHeight="1">
      <c r="A769" s="13">
        <v>767</v>
      </c>
      <c r="B769" s="14" t="s">
        <v>18</v>
      </c>
      <c r="C769" s="13" t="str">
        <f>"2020092603"</f>
        <v>2020092603</v>
      </c>
      <c r="D769" s="15">
        <v>66.5</v>
      </c>
      <c r="E769" s="16" t="s">
        <v>7</v>
      </c>
    </row>
    <row r="770" spans="1:5" ht="16.5" customHeight="1">
      <c r="A770" s="13">
        <v>768</v>
      </c>
      <c r="B770" s="14" t="s">
        <v>18</v>
      </c>
      <c r="C770" s="13" t="str">
        <f>"2020092614"</f>
        <v>2020092614</v>
      </c>
      <c r="D770" s="15">
        <v>66.4</v>
      </c>
      <c r="E770" s="16" t="s">
        <v>7</v>
      </c>
    </row>
    <row r="771" spans="1:5" ht="16.5" customHeight="1">
      <c r="A771" s="13">
        <v>769</v>
      </c>
      <c r="B771" s="14" t="s">
        <v>18</v>
      </c>
      <c r="C771" s="13" t="str">
        <f>"2020092712"</f>
        <v>2020092712</v>
      </c>
      <c r="D771" s="15">
        <v>66.22</v>
      </c>
      <c r="E771" s="16" t="s">
        <v>7</v>
      </c>
    </row>
    <row r="772" spans="1:5" ht="16.5" customHeight="1">
      <c r="A772" s="13">
        <v>770</v>
      </c>
      <c r="B772" s="14" t="s">
        <v>18</v>
      </c>
      <c r="C772" s="13" t="str">
        <f>"2020092703"</f>
        <v>2020092703</v>
      </c>
      <c r="D772" s="15">
        <v>65.67</v>
      </c>
      <c r="E772" s="16" t="s">
        <v>7</v>
      </c>
    </row>
    <row r="773" spans="1:5" ht="16.5" customHeight="1">
      <c r="A773" s="13">
        <v>771</v>
      </c>
      <c r="B773" s="14" t="s">
        <v>18</v>
      </c>
      <c r="C773" s="13" t="str">
        <f>"2020092631"</f>
        <v>2020092631</v>
      </c>
      <c r="D773" s="15">
        <v>65.26</v>
      </c>
      <c r="E773" s="16" t="s">
        <v>7</v>
      </c>
    </row>
    <row r="774" spans="1:5" ht="16.5" customHeight="1">
      <c r="A774" s="13">
        <v>772</v>
      </c>
      <c r="B774" s="14" t="s">
        <v>18</v>
      </c>
      <c r="C774" s="13" t="str">
        <f>"2020092615"</f>
        <v>2020092615</v>
      </c>
      <c r="D774" s="15">
        <v>65.24</v>
      </c>
      <c r="E774" s="15" t="s">
        <v>8</v>
      </c>
    </row>
    <row r="775" spans="1:5" ht="16.5" customHeight="1">
      <c r="A775" s="13">
        <v>773</v>
      </c>
      <c r="B775" s="14" t="s">
        <v>18</v>
      </c>
      <c r="C775" s="13" t="str">
        <f>"2020092522"</f>
        <v>2020092522</v>
      </c>
      <c r="D775" s="15">
        <v>64.86</v>
      </c>
      <c r="E775" s="15" t="s">
        <v>8</v>
      </c>
    </row>
    <row r="776" spans="1:5" ht="16.5" customHeight="1">
      <c r="A776" s="13">
        <v>774</v>
      </c>
      <c r="B776" s="14" t="s">
        <v>18</v>
      </c>
      <c r="C776" s="13" t="str">
        <f>"2020092706"</f>
        <v>2020092706</v>
      </c>
      <c r="D776" s="15">
        <v>64.84</v>
      </c>
      <c r="E776" s="15" t="s">
        <v>8</v>
      </c>
    </row>
    <row r="777" spans="1:5" ht="16.5" customHeight="1">
      <c r="A777" s="13">
        <v>775</v>
      </c>
      <c r="B777" s="14" t="s">
        <v>18</v>
      </c>
      <c r="C777" s="13" t="str">
        <f>"2020092611"</f>
        <v>2020092611</v>
      </c>
      <c r="D777" s="15">
        <v>64.7</v>
      </c>
      <c r="E777" s="15" t="s">
        <v>8</v>
      </c>
    </row>
    <row r="778" spans="1:5" ht="16.5" customHeight="1">
      <c r="A778" s="13">
        <v>776</v>
      </c>
      <c r="B778" s="14" t="s">
        <v>18</v>
      </c>
      <c r="C778" s="13" t="str">
        <f>"2020092607"</f>
        <v>2020092607</v>
      </c>
      <c r="D778" s="15">
        <v>64.55</v>
      </c>
      <c r="E778" s="15" t="s">
        <v>8</v>
      </c>
    </row>
    <row r="779" spans="1:5" ht="16.5" customHeight="1">
      <c r="A779" s="13">
        <v>777</v>
      </c>
      <c r="B779" s="14" t="s">
        <v>18</v>
      </c>
      <c r="C779" s="13" t="str">
        <f>"2020092521"</f>
        <v>2020092521</v>
      </c>
      <c r="D779" s="15">
        <v>64.5</v>
      </c>
      <c r="E779" s="15" t="s">
        <v>8</v>
      </c>
    </row>
    <row r="780" spans="1:5" ht="16.5" customHeight="1">
      <c r="A780" s="13">
        <v>778</v>
      </c>
      <c r="B780" s="14" t="s">
        <v>18</v>
      </c>
      <c r="C780" s="13" t="str">
        <f>"2020092512"</f>
        <v>2020092512</v>
      </c>
      <c r="D780" s="15">
        <v>64.44</v>
      </c>
      <c r="E780" s="15" t="s">
        <v>8</v>
      </c>
    </row>
    <row r="781" spans="1:5" ht="16.5" customHeight="1">
      <c r="A781" s="13">
        <v>779</v>
      </c>
      <c r="B781" s="14" t="s">
        <v>18</v>
      </c>
      <c r="C781" s="13" t="str">
        <f>"2020092515"</f>
        <v>2020092515</v>
      </c>
      <c r="D781" s="15">
        <v>64.17</v>
      </c>
      <c r="E781" s="15" t="s">
        <v>8</v>
      </c>
    </row>
    <row r="782" spans="1:5" ht="16.5" customHeight="1">
      <c r="A782" s="13">
        <v>780</v>
      </c>
      <c r="B782" s="14" t="s">
        <v>18</v>
      </c>
      <c r="C782" s="13" t="str">
        <f>"2020092624"</f>
        <v>2020092624</v>
      </c>
      <c r="D782" s="15">
        <v>63.85</v>
      </c>
      <c r="E782" s="15" t="s">
        <v>8</v>
      </c>
    </row>
    <row r="783" spans="1:5" ht="16.5" customHeight="1">
      <c r="A783" s="13">
        <v>781</v>
      </c>
      <c r="B783" s="14" t="s">
        <v>18</v>
      </c>
      <c r="C783" s="13" t="str">
        <f>"2020092514"</f>
        <v>2020092514</v>
      </c>
      <c r="D783" s="15">
        <v>63.82</v>
      </c>
      <c r="E783" s="15" t="s">
        <v>8</v>
      </c>
    </row>
    <row r="784" spans="1:5" ht="16.5" customHeight="1">
      <c r="A784" s="13">
        <v>782</v>
      </c>
      <c r="B784" s="14" t="s">
        <v>18</v>
      </c>
      <c r="C784" s="13" t="str">
        <f>"2020092613"</f>
        <v>2020092613</v>
      </c>
      <c r="D784" s="15">
        <v>62.94</v>
      </c>
      <c r="E784" s="15" t="s">
        <v>8</v>
      </c>
    </row>
    <row r="785" spans="1:5" ht="16.5" customHeight="1">
      <c r="A785" s="13">
        <v>783</v>
      </c>
      <c r="B785" s="14" t="s">
        <v>18</v>
      </c>
      <c r="C785" s="13" t="str">
        <f>"2020092714"</f>
        <v>2020092714</v>
      </c>
      <c r="D785" s="15">
        <v>62.34</v>
      </c>
      <c r="E785" s="15" t="s">
        <v>8</v>
      </c>
    </row>
    <row r="786" spans="1:8" s="1" customFormat="1" ht="16.5" customHeight="1">
      <c r="A786" s="13">
        <v>784</v>
      </c>
      <c r="B786" s="14" t="s">
        <v>18</v>
      </c>
      <c r="C786" s="13" t="str">
        <f>"2020092620"</f>
        <v>2020092620</v>
      </c>
      <c r="D786" s="15">
        <v>62.01</v>
      </c>
      <c r="E786" s="15" t="s">
        <v>8</v>
      </c>
      <c r="F786" s="17"/>
      <c r="G786" s="17"/>
      <c r="H786" s="17"/>
    </row>
    <row r="787" spans="1:5" ht="16.5" customHeight="1">
      <c r="A787" s="13">
        <v>785</v>
      </c>
      <c r="B787" s="14" t="s">
        <v>18</v>
      </c>
      <c r="C787" s="13" t="str">
        <f>"2020092710"</f>
        <v>2020092710</v>
      </c>
      <c r="D787" s="15">
        <v>61.45</v>
      </c>
      <c r="E787" s="15" t="s">
        <v>8</v>
      </c>
    </row>
    <row r="788" spans="1:5" ht="16.5" customHeight="1">
      <c r="A788" s="13">
        <v>786</v>
      </c>
      <c r="B788" s="14" t="s">
        <v>18</v>
      </c>
      <c r="C788" s="13" t="str">
        <f>"2020092708"</f>
        <v>2020092708</v>
      </c>
      <c r="D788" s="15">
        <v>60.91</v>
      </c>
      <c r="E788" s="15" t="s">
        <v>8</v>
      </c>
    </row>
    <row r="789" spans="1:5" ht="16.5" customHeight="1">
      <c r="A789" s="13">
        <v>787</v>
      </c>
      <c r="B789" s="14" t="s">
        <v>18</v>
      </c>
      <c r="C789" s="13" t="str">
        <f>"2020092519"</f>
        <v>2020092519</v>
      </c>
      <c r="D789" s="15">
        <v>60.53</v>
      </c>
      <c r="E789" s="15" t="s">
        <v>8</v>
      </c>
    </row>
    <row r="790" spans="1:5" ht="16.5" customHeight="1">
      <c r="A790" s="13">
        <v>788</v>
      </c>
      <c r="B790" s="14" t="s">
        <v>18</v>
      </c>
      <c r="C790" s="13" t="str">
        <f>"2020092518"</f>
        <v>2020092518</v>
      </c>
      <c r="D790" s="15">
        <v>60.16</v>
      </c>
      <c r="E790" s="15" t="s">
        <v>8</v>
      </c>
    </row>
    <row r="791" spans="1:5" ht="16.5" customHeight="1">
      <c r="A791" s="13">
        <v>789</v>
      </c>
      <c r="B791" s="14" t="s">
        <v>18</v>
      </c>
      <c r="C791" s="13" t="str">
        <f>"2020092702"</f>
        <v>2020092702</v>
      </c>
      <c r="D791" s="15">
        <v>59.48</v>
      </c>
      <c r="E791" s="15" t="s">
        <v>8</v>
      </c>
    </row>
    <row r="792" spans="1:5" ht="16.5" customHeight="1">
      <c r="A792" s="13">
        <v>790</v>
      </c>
      <c r="B792" s="14" t="s">
        <v>18</v>
      </c>
      <c r="C792" s="13" t="str">
        <f>"2020092609"</f>
        <v>2020092609</v>
      </c>
      <c r="D792" s="15">
        <v>59.23</v>
      </c>
      <c r="E792" s="15" t="s">
        <v>8</v>
      </c>
    </row>
    <row r="793" spans="1:5" ht="16.5" customHeight="1">
      <c r="A793" s="13">
        <v>791</v>
      </c>
      <c r="B793" s="14" t="s">
        <v>18</v>
      </c>
      <c r="C793" s="13" t="str">
        <f>"2020092511"</f>
        <v>2020092511</v>
      </c>
      <c r="D793" s="15">
        <v>58.17</v>
      </c>
      <c r="E793" s="15" t="s">
        <v>8</v>
      </c>
    </row>
    <row r="794" spans="1:5" ht="16.5" customHeight="1">
      <c r="A794" s="13">
        <v>792</v>
      </c>
      <c r="B794" s="14" t="s">
        <v>18</v>
      </c>
      <c r="C794" s="13" t="str">
        <f>"2020092531"</f>
        <v>2020092531</v>
      </c>
      <c r="D794" s="15">
        <v>58.08</v>
      </c>
      <c r="E794" s="15" t="s">
        <v>8</v>
      </c>
    </row>
    <row r="795" spans="1:5" ht="16.5" customHeight="1">
      <c r="A795" s="13">
        <v>793</v>
      </c>
      <c r="B795" s="14" t="s">
        <v>18</v>
      </c>
      <c r="C795" s="13" t="str">
        <f>"2020092529"</f>
        <v>2020092529</v>
      </c>
      <c r="D795" s="15">
        <v>57.93</v>
      </c>
      <c r="E795" s="15" t="s">
        <v>8</v>
      </c>
    </row>
    <row r="796" spans="1:5" ht="16.5" customHeight="1">
      <c r="A796" s="13">
        <v>794</v>
      </c>
      <c r="B796" s="14" t="s">
        <v>18</v>
      </c>
      <c r="C796" s="13" t="str">
        <f>"2020092628"</f>
        <v>2020092628</v>
      </c>
      <c r="D796" s="15">
        <v>57.85</v>
      </c>
      <c r="E796" s="15" t="s">
        <v>8</v>
      </c>
    </row>
    <row r="797" spans="1:5" ht="16.5" customHeight="1">
      <c r="A797" s="13">
        <v>795</v>
      </c>
      <c r="B797" s="14" t="s">
        <v>18</v>
      </c>
      <c r="C797" s="13" t="str">
        <f>"2020092623"</f>
        <v>2020092623</v>
      </c>
      <c r="D797" s="15">
        <v>57.5</v>
      </c>
      <c r="E797" s="15" t="s">
        <v>8</v>
      </c>
    </row>
    <row r="798" spans="1:5" ht="16.5" customHeight="1">
      <c r="A798" s="13">
        <v>796</v>
      </c>
      <c r="B798" s="14" t="s">
        <v>18</v>
      </c>
      <c r="C798" s="13" t="str">
        <f>"2020092516"</f>
        <v>2020092516</v>
      </c>
      <c r="D798" s="15">
        <v>56.95</v>
      </c>
      <c r="E798" s="15" t="s">
        <v>8</v>
      </c>
    </row>
    <row r="799" spans="1:5" ht="16.5" customHeight="1">
      <c r="A799" s="13">
        <v>797</v>
      </c>
      <c r="B799" s="14" t="s">
        <v>18</v>
      </c>
      <c r="C799" s="13" t="str">
        <f>"2020092526"</f>
        <v>2020092526</v>
      </c>
      <c r="D799" s="15">
        <v>56.59</v>
      </c>
      <c r="E799" s="15" t="s">
        <v>8</v>
      </c>
    </row>
    <row r="800" spans="1:5" ht="16.5" customHeight="1">
      <c r="A800" s="13">
        <v>798</v>
      </c>
      <c r="B800" s="14" t="s">
        <v>18</v>
      </c>
      <c r="C800" s="13" t="str">
        <f>"2020092530"</f>
        <v>2020092530</v>
      </c>
      <c r="D800" s="15">
        <v>56</v>
      </c>
      <c r="E800" s="15" t="s">
        <v>8</v>
      </c>
    </row>
    <row r="801" spans="1:5" ht="16.5" customHeight="1">
      <c r="A801" s="13">
        <v>799</v>
      </c>
      <c r="B801" s="14" t="s">
        <v>18</v>
      </c>
      <c r="C801" s="13" t="str">
        <f>"2020092601"</f>
        <v>2020092601</v>
      </c>
      <c r="D801" s="15">
        <v>55.98</v>
      </c>
      <c r="E801" s="15" t="s">
        <v>8</v>
      </c>
    </row>
    <row r="802" spans="1:5" ht="16.5" customHeight="1">
      <c r="A802" s="13">
        <v>800</v>
      </c>
      <c r="B802" s="14" t="s">
        <v>18</v>
      </c>
      <c r="C802" s="13" t="str">
        <f>"2020092612"</f>
        <v>2020092612</v>
      </c>
      <c r="D802" s="15">
        <v>55.58</v>
      </c>
      <c r="E802" s="15" t="s">
        <v>8</v>
      </c>
    </row>
    <row r="803" spans="1:5" ht="16.5" customHeight="1">
      <c r="A803" s="13">
        <v>801</v>
      </c>
      <c r="B803" s="14" t="s">
        <v>18</v>
      </c>
      <c r="C803" s="13" t="str">
        <f>"2020092707"</f>
        <v>2020092707</v>
      </c>
      <c r="D803" s="15">
        <v>54.82</v>
      </c>
      <c r="E803" s="15" t="s">
        <v>8</v>
      </c>
    </row>
    <row r="804" spans="1:5" ht="16.5" customHeight="1">
      <c r="A804" s="13">
        <v>802</v>
      </c>
      <c r="B804" s="14" t="s">
        <v>18</v>
      </c>
      <c r="C804" s="13" t="str">
        <f>"2020092520"</f>
        <v>2020092520</v>
      </c>
      <c r="D804" s="15">
        <v>54.41</v>
      </c>
      <c r="E804" s="15" t="s">
        <v>8</v>
      </c>
    </row>
    <row r="805" spans="1:5" ht="16.5" customHeight="1">
      <c r="A805" s="13">
        <v>803</v>
      </c>
      <c r="B805" s="14" t="s">
        <v>18</v>
      </c>
      <c r="C805" s="13" t="str">
        <f>"2020092626"</f>
        <v>2020092626</v>
      </c>
      <c r="D805" s="15">
        <v>54.07</v>
      </c>
      <c r="E805" s="15" t="s">
        <v>8</v>
      </c>
    </row>
    <row r="806" spans="1:5" ht="16.5" customHeight="1">
      <c r="A806" s="13">
        <v>804</v>
      </c>
      <c r="B806" s="14" t="s">
        <v>18</v>
      </c>
      <c r="C806" s="13" t="str">
        <f>"2020092713"</f>
        <v>2020092713</v>
      </c>
      <c r="D806" s="15">
        <v>51.99</v>
      </c>
      <c r="E806" s="15" t="s">
        <v>8</v>
      </c>
    </row>
    <row r="807" spans="1:5" ht="16.5" customHeight="1">
      <c r="A807" s="13">
        <v>805</v>
      </c>
      <c r="B807" s="14" t="s">
        <v>18</v>
      </c>
      <c r="C807" s="13" t="str">
        <f>"2020092621"</f>
        <v>2020092621</v>
      </c>
      <c r="D807" s="15">
        <v>49.56</v>
      </c>
      <c r="E807" s="15" t="s">
        <v>8</v>
      </c>
    </row>
    <row r="808" spans="1:5" ht="16.5" customHeight="1">
      <c r="A808" s="13">
        <v>806</v>
      </c>
      <c r="B808" s="14" t="s">
        <v>18</v>
      </c>
      <c r="C808" s="13" t="str">
        <f>"2020092616"</f>
        <v>2020092616</v>
      </c>
      <c r="D808" s="15">
        <v>48.84</v>
      </c>
      <c r="E808" s="15" t="s">
        <v>8</v>
      </c>
    </row>
    <row r="809" spans="1:5" ht="16.5" customHeight="1">
      <c r="A809" s="13">
        <v>807</v>
      </c>
      <c r="B809" s="14" t="s">
        <v>18</v>
      </c>
      <c r="C809" s="13" t="str">
        <f>"2020092513"</f>
        <v>2020092513</v>
      </c>
      <c r="D809" s="15">
        <v>48.14</v>
      </c>
      <c r="E809" s="15" t="s">
        <v>8</v>
      </c>
    </row>
    <row r="810" spans="1:5" ht="16.5" customHeight="1">
      <c r="A810" s="13">
        <v>808</v>
      </c>
      <c r="B810" s="14" t="s">
        <v>18</v>
      </c>
      <c r="C810" s="13" t="str">
        <f>"2020092527"</f>
        <v>2020092527</v>
      </c>
      <c r="D810" s="15">
        <v>46.25</v>
      </c>
      <c r="E810" s="15" t="s">
        <v>8</v>
      </c>
    </row>
    <row r="811" spans="1:5" ht="16.5" customHeight="1">
      <c r="A811" s="13">
        <v>809</v>
      </c>
      <c r="B811" s="14" t="s">
        <v>18</v>
      </c>
      <c r="C811" s="13" t="str">
        <f>"2020092606"</f>
        <v>2020092606</v>
      </c>
      <c r="D811" s="15">
        <v>42.37</v>
      </c>
      <c r="E811" s="15" t="s">
        <v>8</v>
      </c>
    </row>
    <row r="812" spans="1:5" ht="16.5" customHeight="1">
      <c r="A812" s="13">
        <v>810</v>
      </c>
      <c r="B812" s="14" t="s">
        <v>18</v>
      </c>
      <c r="C812" s="13" t="str">
        <f>"2020092701"</f>
        <v>2020092701</v>
      </c>
      <c r="D812" s="15">
        <v>36.76</v>
      </c>
      <c r="E812" s="15" t="s">
        <v>8</v>
      </c>
    </row>
    <row r="813" spans="1:5" ht="16.5" customHeight="1">
      <c r="A813" s="13">
        <v>811</v>
      </c>
      <c r="B813" s="14" t="s">
        <v>18</v>
      </c>
      <c r="C813" s="13" t="str">
        <f>"2020092510"</f>
        <v>2020092510</v>
      </c>
      <c r="D813" s="13" t="s">
        <v>9</v>
      </c>
      <c r="E813" s="15" t="s">
        <v>8</v>
      </c>
    </row>
    <row r="814" spans="1:5" ht="16.5" customHeight="1">
      <c r="A814" s="13">
        <v>812</v>
      </c>
      <c r="B814" s="14" t="s">
        <v>18</v>
      </c>
      <c r="C814" s="13" t="str">
        <f>"2020092525"</f>
        <v>2020092525</v>
      </c>
      <c r="D814" s="13" t="s">
        <v>9</v>
      </c>
      <c r="E814" s="15" t="s">
        <v>8</v>
      </c>
    </row>
    <row r="815" spans="1:5" ht="16.5" customHeight="1">
      <c r="A815" s="13">
        <v>813</v>
      </c>
      <c r="B815" s="14" t="s">
        <v>18</v>
      </c>
      <c r="C815" s="13" t="str">
        <f>"2020092528"</f>
        <v>2020092528</v>
      </c>
      <c r="D815" s="13" t="s">
        <v>9</v>
      </c>
      <c r="E815" s="15" t="s">
        <v>8</v>
      </c>
    </row>
    <row r="816" spans="1:5" ht="16.5" customHeight="1">
      <c r="A816" s="13">
        <v>814</v>
      </c>
      <c r="B816" s="14" t="s">
        <v>18</v>
      </c>
      <c r="C816" s="13" t="str">
        <f>"2020092602"</f>
        <v>2020092602</v>
      </c>
      <c r="D816" s="13" t="s">
        <v>9</v>
      </c>
      <c r="E816" s="15" t="s">
        <v>8</v>
      </c>
    </row>
    <row r="817" spans="1:8" ht="16.5" customHeight="1">
      <c r="A817" s="13">
        <v>815</v>
      </c>
      <c r="B817" s="18" t="s">
        <v>18</v>
      </c>
      <c r="C817" s="19" t="str">
        <f>"2020092608"</f>
        <v>2020092608</v>
      </c>
      <c r="D817" s="13" t="s">
        <v>9</v>
      </c>
      <c r="E817" s="15" t="s">
        <v>8</v>
      </c>
      <c r="F817" s="1"/>
      <c r="G817" s="1"/>
      <c r="H817" s="1"/>
    </row>
    <row r="818" spans="1:5" ht="16.5" customHeight="1">
      <c r="A818" s="13">
        <v>816</v>
      </c>
      <c r="B818" s="14" t="s">
        <v>18</v>
      </c>
      <c r="C818" s="13" t="str">
        <f>"2020092610"</f>
        <v>2020092610</v>
      </c>
      <c r="D818" s="13" t="s">
        <v>9</v>
      </c>
      <c r="E818" s="15" t="s">
        <v>8</v>
      </c>
    </row>
    <row r="819" spans="1:5" ht="16.5" customHeight="1">
      <c r="A819" s="13">
        <v>817</v>
      </c>
      <c r="B819" s="14" t="s">
        <v>18</v>
      </c>
      <c r="C819" s="13" t="str">
        <f>"2020092619"</f>
        <v>2020092619</v>
      </c>
      <c r="D819" s="13" t="s">
        <v>9</v>
      </c>
      <c r="E819" s="15" t="s">
        <v>8</v>
      </c>
    </row>
    <row r="820" spans="1:5" ht="16.5" customHeight="1">
      <c r="A820" s="13">
        <v>818</v>
      </c>
      <c r="B820" s="14" t="s">
        <v>18</v>
      </c>
      <c r="C820" s="13" t="str">
        <f>"2020092627"</f>
        <v>2020092627</v>
      </c>
      <c r="D820" s="13" t="s">
        <v>9</v>
      </c>
      <c r="E820" s="15" t="s">
        <v>8</v>
      </c>
    </row>
    <row r="821" spans="1:5" ht="16.5" customHeight="1">
      <c r="A821" s="13">
        <v>819</v>
      </c>
      <c r="B821" s="14" t="s">
        <v>18</v>
      </c>
      <c r="C821" s="13" t="str">
        <f>"2020092629"</f>
        <v>2020092629</v>
      </c>
      <c r="D821" s="13" t="s">
        <v>9</v>
      </c>
      <c r="E821" s="15" t="s">
        <v>8</v>
      </c>
    </row>
    <row r="822" spans="1:5" ht="16.5" customHeight="1">
      <c r="A822" s="13">
        <v>820</v>
      </c>
      <c r="B822" s="14" t="s">
        <v>18</v>
      </c>
      <c r="C822" s="13" t="str">
        <f>"2020092630"</f>
        <v>2020092630</v>
      </c>
      <c r="D822" s="13" t="s">
        <v>9</v>
      </c>
      <c r="E822" s="15" t="s">
        <v>8</v>
      </c>
    </row>
    <row r="823" spans="1:5" ht="16.5" customHeight="1">
      <c r="A823" s="13">
        <v>821</v>
      </c>
      <c r="B823" s="14" t="s">
        <v>18</v>
      </c>
      <c r="C823" s="13" t="str">
        <f>"2020092704"</f>
        <v>2020092704</v>
      </c>
      <c r="D823" s="13" t="s">
        <v>9</v>
      </c>
      <c r="E823" s="15" t="s">
        <v>8</v>
      </c>
    </row>
    <row r="824" spans="1:5" ht="16.5" customHeight="1">
      <c r="A824" s="13">
        <v>822</v>
      </c>
      <c r="B824" s="14" t="s">
        <v>19</v>
      </c>
      <c r="C824" s="13" t="str">
        <f>"2020102719"</f>
        <v>2020102719</v>
      </c>
      <c r="D824" s="15">
        <v>71.2</v>
      </c>
      <c r="E824" s="16" t="s">
        <v>7</v>
      </c>
    </row>
    <row r="825" spans="1:5" ht="16.5" customHeight="1">
      <c r="A825" s="13">
        <v>823</v>
      </c>
      <c r="B825" s="14" t="s">
        <v>19</v>
      </c>
      <c r="C825" s="13" t="str">
        <f>"2020102731"</f>
        <v>2020102731</v>
      </c>
      <c r="D825" s="15">
        <v>70.79</v>
      </c>
      <c r="E825" s="16" t="s">
        <v>7</v>
      </c>
    </row>
    <row r="826" spans="1:5" ht="16.5" customHeight="1">
      <c r="A826" s="13">
        <v>824</v>
      </c>
      <c r="B826" s="14" t="s">
        <v>19</v>
      </c>
      <c r="C826" s="13" t="str">
        <f>"2020102729"</f>
        <v>2020102729</v>
      </c>
      <c r="D826" s="15">
        <v>65.8</v>
      </c>
      <c r="E826" s="16" t="s">
        <v>7</v>
      </c>
    </row>
    <row r="827" spans="1:5" ht="16.5" customHeight="1">
      <c r="A827" s="13">
        <v>825</v>
      </c>
      <c r="B827" s="14" t="s">
        <v>19</v>
      </c>
      <c r="C827" s="13" t="str">
        <f>"2020102718"</f>
        <v>2020102718</v>
      </c>
      <c r="D827" s="15">
        <v>64.56</v>
      </c>
      <c r="E827" s="16" t="s">
        <v>7</v>
      </c>
    </row>
    <row r="828" spans="1:5" ht="16.5" customHeight="1">
      <c r="A828" s="13">
        <v>826</v>
      </c>
      <c r="B828" s="14" t="s">
        <v>19</v>
      </c>
      <c r="C828" s="13" t="str">
        <f>"2020102803"</f>
        <v>2020102803</v>
      </c>
      <c r="D828" s="15">
        <v>63.78</v>
      </c>
      <c r="E828" s="16" t="s">
        <v>7</v>
      </c>
    </row>
    <row r="829" spans="1:5" ht="16.5" customHeight="1">
      <c r="A829" s="13">
        <v>827</v>
      </c>
      <c r="B829" s="14" t="s">
        <v>19</v>
      </c>
      <c r="C829" s="13" t="str">
        <f>"2020102720"</f>
        <v>2020102720</v>
      </c>
      <c r="D829" s="15">
        <v>62.28</v>
      </c>
      <c r="E829" s="16" t="s">
        <v>7</v>
      </c>
    </row>
    <row r="830" spans="1:5" ht="16.5" customHeight="1">
      <c r="A830" s="13">
        <v>828</v>
      </c>
      <c r="B830" s="14" t="s">
        <v>19</v>
      </c>
      <c r="C830" s="13" t="str">
        <f>"2020102724"</f>
        <v>2020102724</v>
      </c>
      <c r="D830" s="15">
        <v>61.27</v>
      </c>
      <c r="E830" s="16" t="s">
        <v>7</v>
      </c>
    </row>
    <row r="831" spans="1:5" ht="16.5" customHeight="1">
      <c r="A831" s="13">
        <v>829</v>
      </c>
      <c r="B831" s="14" t="s">
        <v>19</v>
      </c>
      <c r="C831" s="13" t="str">
        <f>"2020102722"</f>
        <v>2020102722</v>
      </c>
      <c r="D831" s="15">
        <v>60.27</v>
      </c>
      <c r="E831" s="16" t="s">
        <v>7</v>
      </c>
    </row>
    <row r="832" spans="1:5" ht="16.5" customHeight="1">
      <c r="A832" s="13">
        <v>830</v>
      </c>
      <c r="B832" s="14" t="s">
        <v>19</v>
      </c>
      <c r="C832" s="13" t="str">
        <f>"2020102726"</f>
        <v>2020102726</v>
      </c>
      <c r="D832" s="15">
        <v>59.91</v>
      </c>
      <c r="E832" s="16" t="s">
        <v>7</v>
      </c>
    </row>
    <row r="833" spans="1:5" ht="16.5" customHeight="1">
      <c r="A833" s="13">
        <v>831</v>
      </c>
      <c r="B833" s="14" t="s">
        <v>19</v>
      </c>
      <c r="C833" s="13" t="str">
        <f>"2020102723"</f>
        <v>2020102723</v>
      </c>
      <c r="D833" s="15">
        <v>59.76</v>
      </c>
      <c r="E833" s="16" t="s">
        <v>7</v>
      </c>
    </row>
    <row r="834" spans="1:5" ht="16.5" customHeight="1">
      <c r="A834" s="13">
        <v>832</v>
      </c>
      <c r="B834" s="14" t="s">
        <v>19</v>
      </c>
      <c r="C834" s="13" t="str">
        <f>"2020102728"</f>
        <v>2020102728</v>
      </c>
      <c r="D834" s="15">
        <v>59.75</v>
      </c>
      <c r="E834" s="16" t="s">
        <v>7</v>
      </c>
    </row>
    <row r="835" spans="1:5" ht="16.5" customHeight="1">
      <c r="A835" s="13">
        <v>833</v>
      </c>
      <c r="B835" s="14" t="s">
        <v>19</v>
      </c>
      <c r="C835" s="13" t="str">
        <f>"2020102730"</f>
        <v>2020102730</v>
      </c>
      <c r="D835" s="15">
        <v>59.52</v>
      </c>
      <c r="E835" s="16" t="s">
        <v>7</v>
      </c>
    </row>
    <row r="836" spans="1:5" ht="16.5" customHeight="1">
      <c r="A836" s="13">
        <v>834</v>
      </c>
      <c r="B836" s="14" t="s">
        <v>19</v>
      </c>
      <c r="C836" s="13" t="str">
        <f>"2020102727"</f>
        <v>2020102727</v>
      </c>
      <c r="D836" s="15">
        <v>57.7</v>
      </c>
      <c r="E836" s="16" t="s">
        <v>7</v>
      </c>
    </row>
    <row r="837" spans="1:5" ht="16.5" customHeight="1">
      <c r="A837" s="13">
        <v>835</v>
      </c>
      <c r="B837" s="14" t="s">
        <v>19</v>
      </c>
      <c r="C837" s="13" t="str">
        <f>"2020102804"</f>
        <v>2020102804</v>
      </c>
      <c r="D837" s="15">
        <v>56.76</v>
      </c>
      <c r="E837" s="16" t="s">
        <v>7</v>
      </c>
    </row>
    <row r="838" spans="1:5" ht="16.5" customHeight="1">
      <c r="A838" s="13">
        <v>836</v>
      </c>
      <c r="B838" s="14" t="s">
        <v>19</v>
      </c>
      <c r="C838" s="13" t="str">
        <f>"2020102721"</f>
        <v>2020102721</v>
      </c>
      <c r="D838" s="15">
        <v>56.02</v>
      </c>
      <c r="E838" s="16" t="s">
        <v>7</v>
      </c>
    </row>
    <row r="839" spans="1:5" ht="16.5" customHeight="1">
      <c r="A839" s="13">
        <v>837</v>
      </c>
      <c r="B839" s="14" t="s">
        <v>19</v>
      </c>
      <c r="C839" s="13" t="str">
        <f>"2020102801"</f>
        <v>2020102801</v>
      </c>
      <c r="D839" s="15">
        <v>55.85</v>
      </c>
      <c r="E839" s="16" t="s">
        <v>7</v>
      </c>
    </row>
    <row r="840" spans="1:5" ht="16.5" customHeight="1">
      <c r="A840" s="13">
        <v>838</v>
      </c>
      <c r="B840" s="14" t="s">
        <v>19</v>
      </c>
      <c r="C840" s="13" t="str">
        <f>"2020102717"</f>
        <v>2020102717</v>
      </c>
      <c r="D840" s="15">
        <v>51.94</v>
      </c>
      <c r="E840" s="16" t="s">
        <v>7</v>
      </c>
    </row>
    <row r="841" spans="1:5" ht="16.5" customHeight="1">
      <c r="A841" s="13">
        <v>839</v>
      </c>
      <c r="B841" s="14" t="s">
        <v>19</v>
      </c>
      <c r="C841" s="13" t="str">
        <f>"2020102716"</f>
        <v>2020102716</v>
      </c>
      <c r="D841" s="15">
        <v>51</v>
      </c>
      <c r="E841" s="16" t="s">
        <v>7</v>
      </c>
    </row>
    <row r="842" spans="1:5" ht="16.5" customHeight="1">
      <c r="A842" s="13">
        <v>840</v>
      </c>
      <c r="B842" s="14" t="s">
        <v>19</v>
      </c>
      <c r="C842" s="13" t="str">
        <f>"2020102802"</f>
        <v>2020102802</v>
      </c>
      <c r="D842" s="15">
        <v>50.67</v>
      </c>
      <c r="E842" s="15" t="s">
        <v>8</v>
      </c>
    </row>
    <row r="843" spans="1:5" ht="16.5" customHeight="1">
      <c r="A843" s="13">
        <v>841</v>
      </c>
      <c r="B843" s="14" t="s">
        <v>19</v>
      </c>
      <c r="C843" s="13" t="str">
        <f>"2020102725"</f>
        <v>2020102725</v>
      </c>
      <c r="D843" s="15">
        <v>49.02</v>
      </c>
      <c r="E843" s="15" t="s">
        <v>8</v>
      </c>
    </row>
    <row r="844" spans="1:5" ht="16.5" customHeight="1">
      <c r="A844" s="13">
        <v>842</v>
      </c>
      <c r="B844" s="14" t="s">
        <v>20</v>
      </c>
      <c r="C844" s="13" t="str">
        <f>"2020112813"</f>
        <v>2020112813</v>
      </c>
      <c r="D844" s="15">
        <v>68.88</v>
      </c>
      <c r="E844" s="16" t="s">
        <v>7</v>
      </c>
    </row>
    <row r="845" spans="1:5" ht="16.5" customHeight="1">
      <c r="A845" s="13">
        <v>843</v>
      </c>
      <c r="B845" s="14" t="s">
        <v>20</v>
      </c>
      <c r="C845" s="13" t="str">
        <f>"2020112807"</f>
        <v>2020112807</v>
      </c>
      <c r="D845" s="15">
        <v>65.78</v>
      </c>
      <c r="E845" s="16" t="s">
        <v>7</v>
      </c>
    </row>
    <row r="846" spans="1:5" ht="16.5" customHeight="1">
      <c r="A846" s="13">
        <v>844</v>
      </c>
      <c r="B846" s="14" t="s">
        <v>20</v>
      </c>
      <c r="C846" s="13" t="str">
        <f>"2020112806"</f>
        <v>2020112806</v>
      </c>
      <c r="D846" s="15">
        <v>64.28</v>
      </c>
      <c r="E846" s="16" t="s">
        <v>7</v>
      </c>
    </row>
    <row r="847" spans="1:5" ht="16.5" customHeight="1">
      <c r="A847" s="13">
        <v>845</v>
      </c>
      <c r="B847" s="14" t="s">
        <v>20</v>
      </c>
      <c r="C847" s="13" t="str">
        <f>"2020112822"</f>
        <v>2020112822</v>
      </c>
      <c r="D847" s="15">
        <v>63.93</v>
      </c>
      <c r="E847" s="16" t="s">
        <v>7</v>
      </c>
    </row>
    <row r="848" spans="1:5" ht="16.5" customHeight="1">
      <c r="A848" s="13">
        <v>846</v>
      </c>
      <c r="B848" s="14" t="s">
        <v>20</v>
      </c>
      <c r="C848" s="13" t="str">
        <f>"2020112816"</f>
        <v>2020112816</v>
      </c>
      <c r="D848" s="15">
        <v>63.69</v>
      </c>
      <c r="E848" s="16" t="s">
        <v>7</v>
      </c>
    </row>
    <row r="849" spans="1:5" ht="16.5" customHeight="1">
      <c r="A849" s="13">
        <v>847</v>
      </c>
      <c r="B849" s="14" t="s">
        <v>20</v>
      </c>
      <c r="C849" s="13" t="str">
        <f>"2020112812"</f>
        <v>2020112812</v>
      </c>
      <c r="D849" s="15">
        <v>63.36</v>
      </c>
      <c r="E849" s="16" t="s">
        <v>7</v>
      </c>
    </row>
    <row r="850" spans="1:5" ht="16.5" customHeight="1">
      <c r="A850" s="13">
        <v>848</v>
      </c>
      <c r="B850" s="14" t="s">
        <v>20</v>
      </c>
      <c r="C850" s="13" t="str">
        <f>"2020112821"</f>
        <v>2020112821</v>
      </c>
      <c r="D850" s="15">
        <v>63.34</v>
      </c>
      <c r="E850" s="16" t="s">
        <v>7</v>
      </c>
    </row>
    <row r="851" spans="1:5" ht="16.5" customHeight="1">
      <c r="A851" s="13">
        <v>849</v>
      </c>
      <c r="B851" s="14" t="s">
        <v>20</v>
      </c>
      <c r="C851" s="13" t="str">
        <f>"2020112826"</f>
        <v>2020112826</v>
      </c>
      <c r="D851" s="15">
        <v>61.19</v>
      </c>
      <c r="E851" s="16" t="s">
        <v>7</v>
      </c>
    </row>
    <row r="852" spans="1:5" ht="16.5" customHeight="1">
      <c r="A852" s="13">
        <v>850</v>
      </c>
      <c r="B852" s="14" t="s">
        <v>20</v>
      </c>
      <c r="C852" s="13" t="str">
        <f>"2020112824"</f>
        <v>2020112824</v>
      </c>
      <c r="D852" s="15">
        <v>60.75</v>
      </c>
      <c r="E852" s="16" t="s">
        <v>7</v>
      </c>
    </row>
    <row r="853" spans="1:5" ht="16.5" customHeight="1">
      <c r="A853" s="13">
        <v>851</v>
      </c>
      <c r="B853" s="14" t="s">
        <v>20</v>
      </c>
      <c r="C853" s="13" t="str">
        <f>"2020112819"</f>
        <v>2020112819</v>
      </c>
      <c r="D853" s="15">
        <v>59.91</v>
      </c>
      <c r="E853" s="16" t="s">
        <v>7</v>
      </c>
    </row>
    <row r="854" spans="1:5" ht="16.5" customHeight="1">
      <c r="A854" s="13">
        <v>852</v>
      </c>
      <c r="B854" s="14" t="s">
        <v>20</v>
      </c>
      <c r="C854" s="13" t="str">
        <f>"2020112815"</f>
        <v>2020112815</v>
      </c>
      <c r="D854" s="15">
        <v>59.35</v>
      </c>
      <c r="E854" s="16" t="s">
        <v>7</v>
      </c>
    </row>
    <row r="855" spans="1:5" ht="16.5" customHeight="1">
      <c r="A855" s="13">
        <v>853</v>
      </c>
      <c r="B855" s="14" t="s">
        <v>20</v>
      </c>
      <c r="C855" s="13" t="str">
        <f>"2020112810"</f>
        <v>2020112810</v>
      </c>
      <c r="D855" s="15">
        <v>58.05</v>
      </c>
      <c r="E855" s="16" t="s">
        <v>7</v>
      </c>
    </row>
    <row r="856" spans="1:5" ht="16.5" customHeight="1">
      <c r="A856" s="13">
        <v>854</v>
      </c>
      <c r="B856" s="14" t="s">
        <v>20</v>
      </c>
      <c r="C856" s="13" t="str">
        <f>"2020112817"</f>
        <v>2020112817</v>
      </c>
      <c r="D856" s="15">
        <v>56.61</v>
      </c>
      <c r="E856" s="16" t="s">
        <v>7</v>
      </c>
    </row>
    <row r="857" spans="1:5" ht="16.5" customHeight="1">
      <c r="A857" s="13">
        <v>855</v>
      </c>
      <c r="B857" s="14" t="s">
        <v>20</v>
      </c>
      <c r="C857" s="13" t="str">
        <f>"2020112809"</f>
        <v>2020112809</v>
      </c>
      <c r="D857" s="15">
        <v>55.51</v>
      </c>
      <c r="E857" s="16" t="s">
        <v>7</v>
      </c>
    </row>
    <row r="858" spans="1:5" ht="16.5" customHeight="1">
      <c r="A858" s="13">
        <v>856</v>
      </c>
      <c r="B858" s="14" t="s">
        <v>20</v>
      </c>
      <c r="C858" s="13" t="str">
        <f>"2020112811"</f>
        <v>2020112811</v>
      </c>
      <c r="D858" s="15">
        <v>55.51</v>
      </c>
      <c r="E858" s="16" t="s">
        <v>7</v>
      </c>
    </row>
    <row r="859" spans="1:5" ht="16.5" customHeight="1">
      <c r="A859" s="13">
        <v>857</v>
      </c>
      <c r="B859" s="14" t="s">
        <v>20</v>
      </c>
      <c r="C859" s="13" t="str">
        <f>"2020112825"</f>
        <v>2020112825</v>
      </c>
      <c r="D859" s="15">
        <v>55.33</v>
      </c>
      <c r="E859" s="16" t="s">
        <v>7</v>
      </c>
    </row>
    <row r="860" spans="1:5" ht="16.5" customHeight="1">
      <c r="A860" s="13">
        <v>858</v>
      </c>
      <c r="B860" s="14" t="s">
        <v>20</v>
      </c>
      <c r="C860" s="13" t="str">
        <f>"2020112823"</f>
        <v>2020112823</v>
      </c>
      <c r="D860" s="15">
        <v>52.69</v>
      </c>
      <c r="E860" s="16" t="s">
        <v>7</v>
      </c>
    </row>
    <row r="861" spans="1:5" ht="16.5" customHeight="1">
      <c r="A861" s="13">
        <v>859</v>
      </c>
      <c r="B861" s="14" t="s">
        <v>20</v>
      </c>
      <c r="C861" s="13" t="str">
        <f>"2020112814"</f>
        <v>2020112814</v>
      </c>
      <c r="D861" s="15">
        <v>52.33</v>
      </c>
      <c r="E861" s="16" t="s">
        <v>7</v>
      </c>
    </row>
    <row r="862" spans="1:5" ht="16.5" customHeight="1">
      <c r="A862" s="13">
        <v>860</v>
      </c>
      <c r="B862" s="14" t="s">
        <v>20</v>
      </c>
      <c r="C862" s="13" t="str">
        <f>"2020112805"</f>
        <v>2020112805</v>
      </c>
      <c r="D862" s="15">
        <v>51.16</v>
      </c>
      <c r="E862" s="16" t="s">
        <v>7</v>
      </c>
    </row>
    <row r="863" spans="1:5" ht="16.5" customHeight="1">
      <c r="A863" s="13">
        <v>861</v>
      </c>
      <c r="B863" s="14" t="s">
        <v>20</v>
      </c>
      <c r="C863" s="13" t="str">
        <f>"2020112818"</f>
        <v>2020112818</v>
      </c>
      <c r="D863" s="15">
        <v>50.66</v>
      </c>
      <c r="E863" s="16" t="s">
        <v>7</v>
      </c>
    </row>
    <row r="864" spans="1:5" ht="16.5" customHeight="1">
      <c r="A864" s="13">
        <v>862</v>
      </c>
      <c r="B864" s="14" t="s">
        <v>20</v>
      </c>
      <c r="C864" s="13" t="str">
        <f>"2020112820"</f>
        <v>2020112820</v>
      </c>
      <c r="D864" s="15">
        <v>48.97</v>
      </c>
      <c r="E864" s="16" t="s">
        <v>7</v>
      </c>
    </row>
    <row r="865" spans="1:5" ht="16.5" customHeight="1">
      <c r="A865" s="13">
        <v>863</v>
      </c>
      <c r="B865" s="14" t="s">
        <v>20</v>
      </c>
      <c r="C865" s="13" t="str">
        <f>"2020112808"</f>
        <v>2020112808</v>
      </c>
      <c r="D865" s="15">
        <v>47.1</v>
      </c>
      <c r="E865" s="15" t="s">
        <v>8</v>
      </c>
    </row>
    <row r="866" spans="1:5" ht="16.5" customHeight="1">
      <c r="A866" s="13">
        <v>864</v>
      </c>
      <c r="B866" s="14" t="s">
        <v>21</v>
      </c>
      <c r="C866" s="13" t="str">
        <f>"2020122909"</f>
        <v>2020122909</v>
      </c>
      <c r="D866" s="15">
        <v>74.37</v>
      </c>
      <c r="E866" s="16" t="s">
        <v>7</v>
      </c>
    </row>
    <row r="867" spans="1:5" ht="16.5" customHeight="1">
      <c r="A867" s="13">
        <v>865</v>
      </c>
      <c r="B867" s="14" t="s">
        <v>21</v>
      </c>
      <c r="C867" s="13" t="str">
        <f>"2020122907"</f>
        <v>2020122907</v>
      </c>
      <c r="D867" s="15">
        <v>74.26</v>
      </c>
      <c r="E867" s="16" t="s">
        <v>7</v>
      </c>
    </row>
    <row r="868" spans="1:5" ht="16.5" customHeight="1">
      <c r="A868" s="13">
        <v>866</v>
      </c>
      <c r="B868" s="14" t="s">
        <v>21</v>
      </c>
      <c r="C868" s="13" t="str">
        <f>"2020122912"</f>
        <v>2020122912</v>
      </c>
      <c r="D868" s="15">
        <v>73.53</v>
      </c>
      <c r="E868" s="16" t="s">
        <v>7</v>
      </c>
    </row>
    <row r="869" spans="1:5" ht="16.5" customHeight="1">
      <c r="A869" s="13">
        <v>867</v>
      </c>
      <c r="B869" s="14" t="s">
        <v>21</v>
      </c>
      <c r="C869" s="13" t="str">
        <f>"2020122914"</f>
        <v>2020122914</v>
      </c>
      <c r="D869" s="15">
        <v>71.66</v>
      </c>
      <c r="E869" s="16" t="s">
        <v>7</v>
      </c>
    </row>
    <row r="870" spans="1:5" ht="16.5" customHeight="1">
      <c r="A870" s="13">
        <v>868</v>
      </c>
      <c r="B870" s="14" t="s">
        <v>21</v>
      </c>
      <c r="C870" s="13" t="str">
        <f>"2020122827"</f>
        <v>2020122827</v>
      </c>
      <c r="D870" s="15">
        <v>71.65</v>
      </c>
      <c r="E870" s="16" t="s">
        <v>7</v>
      </c>
    </row>
    <row r="871" spans="1:5" ht="16.5" customHeight="1">
      <c r="A871" s="13">
        <v>869</v>
      </c>
      <c r="B871" s="14" t="s">
        <v>21</v>
      </c>
      <c r="C871" s="13" t="str">
        <f>"2020122910"</f>
        <v>2020122910</v>
      </c>
      <c r="D871" s="15">
        <v>67.59</v>
      </c>
      <c r="E871" s="16" t="s">
        <v>7</v>
      </c>
    </row>
    <row r="872" spans="1:5" ht="16.5" customHeight="1">
      <c r="A872" s="13">
        <v>870</v>
      </c>
      <c r="B872" s="14" t="s">
        <v>21</v>
      </c>
      <c r="C872" s="13" t="str">
        <f>"2020122916"</f>
        <v>2020122916</v>
      </c>
      <c r="D872" s="15">
        <v>66.35</v>
      </c>
      <c r="E872" s="16" t="s">
        <v>7</v>
      </c>
    </row>
    <row r="873" spans="1:5" ht="16.5" customHeight="1">
      <c r="A873" s="13">
        <v>871</v>
      </c>
      <c r="B873" s="14" t="s">
        <v>21</v>
      </c>
      <c r="C873" s="13" t="str">
        <f>"2020122921"</f>
        <v>2020122921</v>
      </c>
      <c r="D873" s="15">
        <v>65.34</v>
      </c>
      <c r="E873" s="16" t="s">
        <v>7</v>
      </c>
    </row>
    <row r="874" spans="1:5" ht="16.5" customHeight="1">
      <c r="A874" s="13">
        <v>872</v>
      </c>
      <c r="B874" s="14" t="s">
        <v>21</v>
      </c>
      <c r="C874" s="13" t="str">
        <f>"2020122903"</f>
        <v>2020122903</v>
      </c>
      <c r="D874" s="15">
        <v>64.18</v>
      </c>
      <c r="E874" s="16" t="s">
        <v>7</v>
      </c>
    </row>
    <row r="875" spans="1:5" ht="16.5" customHeight="1">
      <c r="A875" s="13">
        <v>873</v>
      </c>
      <c r="B875" s="14" t="s">
        <v>21</v>
      </c>
      <c r="C875" s="13" t="str">
        <f>"2020122919"</f>
        <v>2020122919</v>
      </c>
      <c r="D875" s="15">
        <v>63.24</v>
      </c>
      <c r="E875" s="16" t="s">
        <v>7</v>
      </c>
    </row>
    <row r="876" spans="1:5" ht="16.5" customHeight="1">
      <c r="A876" s="13">
        <v>874</v>
      </c>
      <c r="B876" s="14" t="s">
        <v>21</v>
      </c>
      <c r="C876" s="13" t="str">
        <f>"2020122905"</f>
        <v>2020122905</v>
      </c>
      <c r="D876" s="15">
        <v>63.18</v>
      </c>
      <c r="E876" s="16" t="s">
        <v>7</v>
      </c>
    </row>
    <row r="877" spans="1:5" ht="16.5" customHeight="1">
      <c r="A877" s="13">
        <v>875</v>
      </c>
      <c r="B877" s="14" t="s">
        <v>21</v>
      </c>
      <c r="C877" s="13" t="str">
        <f>"2020122904"</f>
        <v>2020122904</v>
      </c>
      <c r="D877" s="15">
        <v>62.5</v>
      </c>
      <c r="E877" s="16" t="s">
        <v>7</v>
      </c>
    </row>
    <row r="878" spans="1:5" ht="16.5" customHeight="1">
      <c r="A878" s="13">
        <v>876</v>
      </c>
      <c r="B878" s="14" t="s">
        <v>21</v>
      </c>
      <c r="C878" s="13" t="str">
        <f>"2020122913"</f>
        <v>2020122913</v>
      </c>
      <c r="D878" s="15">
        <v>60.33</v>
      </c>
      <c r="E878" s="16" t="s">
        <v>7</v>
      </c>
    </row>
    <row r="879" spans="1:5" ht="16.5" customHeight="1">
      <c r="A879" s="13">
        <v>877</v>
      </c>
      <c r="B879" s="14" t="s">
        <v>21</v>
      </c>
      <c r="C879" s="13" t="str">
        <f>"2020122908"</f>
        <v>2020122908</v>
      </c>
      <c r="D879" s="15">
        <v>59.69</v>
      </c>
      <c r="E879" s="16" t="s">
        <v>7</v>
      </c>
    </row>
    <row r="880" spans="1:5" ht="16.5" customHeight="1">
      <c r="A880" s="13">
        <v>878</v>
      </c>
      <c r="B880" s="14" t="s">
        <v>21</v>
      </c>
      <c r="C880" s="13" t="str">
        <f>"2020122901"</f>
        <v>2020122901</v>
      </c>
      <c r="D880" s="15">
        <v>59.23</v>
      </c>
      <c r="E880" s="16" t="s">
        <v>7</v>
      </c>
    </row>
    <row r="881" spans="1:5" ht="16.5" customHeight="1">
      <c r="A881" s="13">
        <v>879</v>
      </c>
      <c r="B881" s="14" t="s">
        <v>21</v>
      </c>
      <c r="C881" s="13" t="str">
        <f>"2020122911"</f>
        <v>2020122911</v>
      </c>
      <c r="D881" s="15">
        <v>58.55</v>
      </c>
      <c r="E881" s="16" t="s">
        <v>7</v>
      </c>
    </row>
    <row r="882" spans="1:5" ht="16.5" customHeight="1">
      <c r="A882" s="13">
        <v>880</v>
      </c>
      <c r="B882" s="14" t="s">
        <v>21</v>
      </c>
      <c r="C882" s="13" t="str">
        <f>"2020122830"</f>
        <v>2020122830</v>
      </c>
      <c r="D882" s="15">
        <v>56.32</v>
      </c>
      <c r="E882" s="16" t="s">
        <v>7</v>
      </c>
    </row>
    <row r="883" spans="1:5" ht="16.5" customHeight="1">
      <c r="A883" s="13">
        <v>881</v>
      </c>
      <c r="B883" s="14" t="s">
        <v>21</v>
      </c>
      <c r="C883" s="13" t="str">
        <f>"2020122918"</f>
        <v>2020122918</v>
      </c>
      <c r="D883" s="15">
        <v>56.06</v>
      </c>
      <c r="E883" s="16" t="s">
        <v>7</v>
      </c>
    </row>
    <row r="884" spans="1:5" ht="16.5" customHeight="1">
      <c r="A884" s="13">
        <v>882</v>
      </c>
      <c r="B884" s="14" t="s">
        <v>21</v>
      </c>
      <c r="C884" s="13" t="str">
        <f>"2020122831"</f>
        <v>2020122831</v>
      </c>
      <c r="D884" s="15">
        <v>55.57</v>
      </c>
      <c r="E884" s="16" t="s">
        <v>7</v>
      </c>
    </row>
    <row r="885" spans="1:5" ht="16.5" customHeight="1">
      <c r="A885" s="13">
        <v>883</v>
      </c>
      <c r="B885" s="14" t="s">
        <v>21</v>
      </c>
      <c r="C885" s="13" t="str">
        <f>"2020122828"</f>
        <v>2020122828</v>
      </c>
      <c r="D885" s="15">
        <v>54.51</v>
      </c>
      <c r="E885" s="16" t="s">
        <v>7</v>
      </c>
    </row>
    <row r="886" spans="1:5" ht="16.5" customHeight="1">
      <c r="A886" s="13">
        <v>884</v>
      </c>
      <c r="B886" s="14" t="s">
        <v>21</v>
      </c>
      <c r="C886" s="13" t="str">
        <f>"2020122917"</f>
        <v>2020122917</v>
      </c>
      <c r="D886" s="15">
        <v>54.25</v>
      </c>
      <c r="E886" s="16" t="s">
        <v>7</v>
      </c>
    </row>
    <row r="887" spans="1:5" ht="16.5" customHeight="1">
      <c r="A887" s="13">
        <v>885</v>
      </c>
      <c r="B887" s="14" t="s">
        <v>21</v>
      </c>
      <c r="C887" s="13" t="str">
        <f>"2020122902"</f>
        <v>2020122902</v>
      </c>
      <c r="D887" s="15">
        <v>54.14</v>
      </c>
      <c r="E887" s="16" t="s">
        <v>7</v>
      </c>
    </row>
    <row r="888" spans="1:5" ht="16.5" customHeight="1">
      <c r="A888" s="13">
        <v>886</v>
      </c>
      <c r="B888" s="14" t="s">
        <v>21</v>
      </c>
      <c r="C888" s="13" t="str">
        <f>"2020122915"</f>
        <v>2020122915</v>
      </c>
      <c r="D888" s="15">
        <v>51.99</v>
      </c>
      <c r="E888" s="16" t="s">
        <v>7</v>
      </c>
    </row>
    <row r="889" spans="1:5" ht="16.5" customHeight="1">
      <c r="A889" s="13">
        <v>887</v>
      </c>
      <c r="B889" s="14" t="s">
        <v>21</v>
      </c>
      <c r="C889" s="13" t="str">
        <f>"2020122906"</f>
        <v>2020122906</v>
      </c>
      <c r="D889" s="15">
        <v>50.59</v>
      </c>
      <c r="E889" s="16" t="s">
        <v>7</v>
      </c>
    </row>
    <row r="890" spans="1:5" ht="16.5" customHeight="1">
      <c r="A890" s="13">
        <v>888</v>
      </c>
      <c r="B890" s="14" t="s">
        <v>21</v>
      </c>
      <c r="C890" s="13" t="str">
        <f>"2020122829"</f>
        <v>2020122829</v>
      </c>
      <c r="D890" s="15">
        <v>48.73</v>
      </c>
      <c r="E890" s="15" t="s">
        <v>8</v>
      </c>
    </row>
    <row r="891" spans="1:5" ht="16.5" customHeight="1">
      <c r="A891" s="13">
        <v>889</v>
      </c>
      <c r="B891" s="14" t="s">
        <v>21</v>
      </c>
      <c r="C891" s="13" t="str">
        <f>"2020122920"</f>
        <v>2020122920</v>
      </c>
      <c r="D891" s="15">
        <v>37.5</v>
      </c>
      <c r="E891" s="15" t="s">
        <v>8</v>
      </c>
    </row>
    <row r="892" spans="1:5" ht="16.5" customHeight="1">
      <c r="A892" s="13">
        <v>890</v>
      </c>
      <c r="B892" s="14" t="s">
        <v>21</v>
      </c>
      <c r="C892" s="13" t="str">
        <f>"2020122922"</f>
        <v>2020122922</v>
      </c>
      <c r="D892" s="15">
        <v>35.41</v>
      </c>
      <c r="E892" s="15" t="s">
        <v>8</v>
      </c>
    </row>
    <row r="893" spans="1:5" ht="16.5" customHeight="1">
      <c r="A893" s="13">
        <v>891</v>
      </c>
      <c r="B893" s="14" t="s">
        <v>22</v>
      </c>
      <c r="C893" s="13" t="str">
        <f>"2020133016"</f>
        <v>2020133016</v>
      </c>
      <c r="D893" s="15">
        <v>69.17</v>
      </c>
      <c r="E893" s="16" t="s">
        <v>7</v>
      </c>
    </row>
    <row r="894" spans="1:5" ht="16.5" customHeight="1">
      <c r="A894" s="13">
        <v>892</v>
      </c>
      <c r="B894" s="14" t="s">
        <v>22</v>
      </c>
      <c r="C894" s="13" t="str">
        <f>"2020132923"</f>
        <v>2020132923</v>
      </c>
      <c r="D894" s="15">
        <v>68.92</v>
      </c>
      <c r="E894" s="16" t="s">
        <v>7</v>
      </c>
    </row>
    <row r="895" spans="1:5" ht="16.5" customHeight="1">
      <c r="A895" s="13">
        <v>893</v>
      </c>
      <c r="B895" s="14" t="s">
        <v>22</v>
      </c>
      <c r="C895" s="13" t="str">
        <f>"2020133014"</f>
        <v>2020133014</v>
      </c>
      <c r="D895" s="15">
        <v>68.76</v>
      </c>
      <c r="E895" s="16" t="s">
        <v>7</v>
      </c>
    </row>
    <row r="896" spans="1:5" ht="16.5" customHeight="1">
      <c r="A896" s="13">
        <v>894</v>
      </c>
      <c r="B896" s="14" t="s">
        <v>22</v>
      </c>
      <c r="C896" s="13" t="str">
        <f>"2020132924"</f>
        <v>2020132924</v>
      </c>
      <c r="D896" s="15">
        <v>68.22</v>
      </c>
      <c r="E896" s="16" t="s">
        <v>7</v>
      </c>
    </row>
    <row r="897" spans="1:5" ht="16.5" customHeight="1">
      <c r="A897" s="13">
        <v>895</v>
      </c>
      <c r="B897" s="14" t="s">
        <v>22</v>
      </c>
      <c r="C897" s="13" t="str">
        <f>"2020133004"</f>
        <v>2020133004</v>
      </c>
      <c r="D897" s="15">
        <v>68</v>
      </c>
      <c r="E897" s="16" t="s">
        <v>7</v>
      </c>
    </row>
    <row r="898" spans="1:5" ht="16.5" customHeight="1">
      <c r="A898" s="13">
        <v>896</v>
      </c>
      <c r="B898" s="14" t="s">
        <v>22</v>
      </c>
      <c r="C898" s="13" t="str">
        <f>"2020133018"</f>
        <v>2020133018</v>
      </c>
      <c r="D898" s="15">
        <v>67.5</v>
      </c>
      <c r="E898" s="16" t="s">
        <v>7</v>
      </c>
    </row>
    <row r="899" spans="1:5" ht="16.5" customHeight="1">
      <c r="A899" s="13">
        <v>897</v>
      </c>
      <c r="B899" s="14" t="s">
        <v>22</v>
      </c>
      <c r="C899" s="13" t="str">
        <f>"2020133006"</f>
        <v>2020133006</v>
      </c>
      <c r="D899" s="15">
        <v>66.14</v>
      </c>
      <c r="E899" s="16" t="s">
        <v>7</v>
      </c>
    </row>
    <row r="900" spans="1:5" ht="16.5" customHeight="1">
      <c r="A900" s="13">
        <v>898</v>
      </c>
      <c r="B900" s="14" t="s">
        <v>22</v>
      </c>
      <c r="C900" s="13" t="str">
        <f>"2020132929"</f>
        <v>2020132929</v>
      </c>
      <c r="D900" s="15">
        <v>65.49</v>
      </c>
      <c r="E900" s="16" t="s">
        <v>7</v>
      </c>
    </row>
    <row r="901" spans="1:5" ht="16.5" customHeight="1">
      <c r="A901" s="13">
        <v>899</v>
      </c>
      <c r="B901" s="14" t="s">
        <v>22</v>
      </c>
      <c r="C901" s="13" t="str">
        <f>"2020133002"</f>
        <v>2020133002</v>
      </c>
      <c r="D901" s="15">
        <v>64.95</v>
      </c>
      <c r="E901" s="16" t="s">
        <v>7</v>
      </c>
    </row>
    <row r="902" spans="1:5" ht="16.5" customHeight="1">
      <c r="A902" s="13">
        <v>900</v>
      </c>
      <c r="B902" s="14" t="s">
        <v>22</v>
      </c>
      <c r="C902" s="13" t="str">
        <f>"2020133001"</f>
        <v>2020133001</v>
      </c>
      <c r="D902" s="15">
        <v>64.77</v>
      </c>
      <c r="E902" s="16" t="s">
        <v>7</v>
      </c>
    </row>
    <row r="903" spans="1:5" ht="16.5" customHeight="1">
      <c r="A903" s="13">
        <v>901</v>
      </c>
      <c r="B903" s="14" t="s">
        <v>22</v>
      </c>
      <c r="C903" s="13" t="str">
        <f>"2020133024"</f>
        <v>2020133024</v>
      </c>
      <c r="D903" s="15">
        <v>64.08</v>
      </c>
      <c r="E903" s="16" t="s">
        <v>7</v>
      </c>
    </row>
    <row r="904" spans="1:5" ht="16.5" customHeight="1">
      <c r="A904" s="13">
        <v>902</v>
      </c>
      <c r="B904" s="14" t="s">
        <v>22</v>
      </c>
      <c r="C904" s="13" t="str">
        <f>"2020133005"</f>
        <v>2020133005</v>
      </c>
      <c r="D904" s="15">
        <v>63.92</v>
      </c>
      <c r="E904" s="16" t="s">
        <v>7</v>
      </c>
    </row>
    <row r="905" spans="1:5" ht="16.5" customHeight="1">
      <c r="A905" s="13">
        <v>903</v>
      </c>
      <c r="B905" s="14" t="s">
        <v>22</v>
      </c>
      <c r="C905" s="13" t="str">
        <f>"2020133019"</f>
        <v>2020133019</v>
      </c>
      <c r="D905" s="15">
        <v>63.19</v>
      </c>
      <c r="E905" s="16" t="s">
        <v>7</v>
      </c>
    </row>
    <row r="906" spans="1:5" ht="16.5" customHeight="1">
      <c r="A906" s="13">
        <v>904</v>
      </c>
      <c r="B906" s="14" t="s">
        <v>22</v>
      </c>
      <c r="C906" s="13" t="str">
        <f>"2020132930"</f>
        <v>2020132930</v>
      </c>
      <c r="D906" s="15">
        <v>62.25</v>
      </c>
      <c r="E906" s="16" t="s">
        <v>7</v>
      </c>
    </row>
    <row r="907" spans="1:5" ht="16.5" customHeight="1">
      <c r="A907" s="13">
        <v>905</v>
      </c>
      <c r="B907" s="14" t="s">
        <v>22</v>
      </c>
      <c r="C907" s="13" t="str">
        <f>"2020133020"</f>
        <v>2020133020</v>
      </c>
      <c r="D907" s="15">
        <v>61.27</v>
      </c>
      <c r="E907" s="16" t="s">
        <v>7</v>
      </c>
    </row>
    <row r="908" spans="1:5" ht="16.5" customHeight="1">
      <c r="A908" s="13">
        <v>906</v>
      </c>
      <c r="B908" s="14" t="s">
        <v>22</v>
      </c>
      <c r="C908" s="13" t="str">
        <f>"2020132931"</f>
        <v>2020132931</v>
      </c>
      <c r="D908" s="15">
        <v>60.58</v>
      </c>
      <c r="E908" s="16" t="s">
        <v>7</v>
      </c>
    </row>
    <row r="909" spans="1:5" ht="16.5" customHeight="1">
      <c r="A909" s="13">
        <v>907</v>
      </c>
      <c r="B909" s="14" t="s">
        <v>22</v>
      </c>
      <c r="C909" s="13" t="str">
        <f>"2020132926"</f>
        <v>2020132926</v>
      </c>
      <c r="D909" s="15">
        <v>59.58</v>
      </c>
      <c r="E909" s="16" t="s">
        <v>7</v>
      </c>
    </row>
    <row r="910" spans="1:5" ht="16.5" customHeight="1">
      <c r="A910" s="13">
        <v>908</v>
      </c>
      <c r="B910" s="14" t="s">
        <v>22</v>
      </c>
      <c r="C910" s="13" t="str">
        <f>"2020133012"</f>
        <v>2020133012</v>
      </c>
      <c r="D910" s="15">
        <v>59.41</v>
      </c>
      <c r="E910" s="16" t="s">
        <v>7</v>
      </c>
    </row>
    <row r="911" spans="1:5" ht="16.5" customHeight="1">
      <c r="A911" s="13">
        <v>909</v>
      </c>
      <c r="B911" s="14" t="s">
        <v>22</v>
      </c>
      <c r="C911" s="13" t="str">
        <f>"2020133007"</f>
        <v>2020133007</v>
      </c>
      <c r="D911" s="15">
        <v>58.46</v>
      </c>
      <c r="E911" s="16" t="s">
        <v>7</v>
      </c>
    </row>
    <row r="912" spans="1:5" ht="16.5" customHeight="1">
      <c r="A912" s="13">
        <v>910</v>
      </c>
      <c r="B912" s="14" t="s">
        <v>22</v>
      </c>
      <c r="C912" s="13" t="str">
        <f>"2020133021"</f>
        <v>2020133021</v>
      </c>
      <c r="D912" s="15">
        <v>58.42</v>
      </c>
      <c r="E912" s="16" t="s">
        <v>7</v>
      </c>
    </row>
    <row r="913" spans="1:5" ht="16.5" customHeight="1">
      <c r="A913" s="13">
        <v>911</v>
      </c>
      <c r="B913" s="14" t="s">
        <v>22</v>
      </c>
      <c r="C913" s="13" t="str">
        <f>"2020133025"</f>
        <v>2020133025</v>
      </c>
      <c r="D913" s="15">
        <v>57.86</v>
      </c>
      <c r="E913" s="16" t="s">
        <v>7</v>
      </c>
    </row>
    <row r="914" spans="1:5" ht="16.5" customHeight="1">
      <c r="A914" s="13">
        <v>912</v>
      </c>
      <c r="B914" s="14" t="s">
        <v>22</v>
      </c>
      <c r="C914" s="13" t="str">
        <f>"2020133017"</f>
        <v>2020133017</v>
      </c>
      <c r="D914" s="15">
        <v>57.65</v>
      </c>
      <c r="E914" s="16" t="s">
        <v>7</v>
      </c>
    </row>
    <row r="915" spans="1:5" ht="16.5" customHeight="1">
      <c r="A915" s="13">
        <v>913</v>
      </c>
      <c r="B915" s="14" t="s">
        <v>22</v>
      </c>
      <c r="C915" s="13" t="str">
        <f>"2020133013"</f>
        <v>2020133013</v>
      </c>
      <c r="D915" s="15">
        <v>57.17</v>
      </c>
      <c r="E915" s="16" t="s">
        <v>7</v>
      </c>
    </row>
    <row r="916" spans="1:5" ht="16.5" customHeight="1">
      <c r="A916" s="13">
        <v>914</v>
      </c>
      <c r="B916" s="14" t="s">
        <v>22</v>
      </c>
      <c r="C916" s="13" t="str">
        <f>"2020132925"</f>
        <v>2020132925</v>
      </c>
      <c r="D916" s="15">
        <v>56.63</v>
      </c>
      <c r="E916" s="16" t="s">
        <v>7</v>
      </c>
    </row>
    <row r="917" spans="1:5" ht="16.5" customHeight="1">
      <c r="A917" s="13">
        <v>915</v>
      </c>
      <c r="B917" s="14" t="s">
        <v>22</v>
      </c>
      <c r="C917" s="13" t="str">
        <f>"2020132927"</f>
        <v>2020132927</v>
      </c>
      <c r="D917" s="15">
        <v>56.57</v>
      </c>
      <c r="E917" s="16" t="s">
        <v>7</v>
      </c>
    </row>
    <row r="918" spans="1:5" ht="16.5" customHeight="1">
      <c r="A918" s="13">
        <v>916</v>
      </c>
      <c r="B918" s="14" t="s">
        <v>22</v>
      </c>
      <c r="C918" s="13" t="str">
        <f>"2020132928"</f>
        <v>2020132928</v>
      </c>
      <c r="D918" s="15">
        <v>56.15</v>
      </c>
      <c r="E918" s="16" t="s">
        <v>7</v>
      </c>
    </row>
    <row r="919" spans="1:5" ht="16.5" customHeight="1">
      <c r="A919" s="13">
        <v>917</v>
      </c>
      <c r="B919" s="14" t="s">
        <v>22</v>
      </c>
      <c r="C919" s="13" t="str">
        <f>"2020133023"</f>
        <v>2020133023</v>
      </c>
      <c r="D919" s="15">
        <v>56.15</v>
      </c>
      <c r="E919" s="16" t="s">
        <v>7</v>
      </c>
    </row>
    <row r="920" spans="1:5" ht="16.5" customHeight="1">
      <c r="A920" s="13">
        <v>918</v>
      </c>
      <c r="B920" s="14" t="s">
        <v>22</v>
      </c>
      <c r="C920" s="13" t="str">
        <f>"2020133015"</f>
        <v>2020133015</v>
      </c>
      <c r="D920" s="15">
        <v>55.91</v>
      </c>
      <c r="E920" s="16" t="s">
        <v>7</v>
      </c>
    </row>
    <row r="921" spans="1:5" ht="16.5" customHeight="1">
      <c r="A921" s="13">
        <v>919</v>
      </c>
      <c r="B921" s="14" t="s">
        <v>22</v>
      </c>
      <c r="C921" s="13" t="str">
        <f>"2020133011"</f>
        <v>2020133011</v>
      </c>
      <c r="D921" s="15">
        <v>55.51</v>
      </c>
      <c r="E921" s="16" t="s">
        <v>7</v>
      </c>
    </row>
    <row r="922" spans="1:5" ht="16.5" customHeight="1">
      <c r="A922" s="13">
        <v>920</v>
      </c>
      <c r="B922" s="14" t="s">
        <v>22</v>
      </c>
      <c r="C922" s="13" t="str">
        <f>"2020133022"</f>
        <v>2020133022</v>
      </c>
      <c r="D922" s="15">
        <v>54.19</v>
      </c>
      <c r="E922" s="16" t="s">
        <v>7</v>
      </c>
    </row>
    <row r="923" spans="1:5" ht="16.5" customHeight="1">
      <c r="A923" s="13">
        <v>921</v>
      </c>
      <c r="B923" s="14" t="s">
        <v>22</v>
      </c>
      <c r="C923" s="13" t="str">
        <f>"2020133009"</f>
        <v>2020133009</v>
      </c>
      <c r="D923" s="15">
        <v>53.45</v>
      </c>
      <c r="E923" s="15" t="s">
        <v>8</v>
      </c>
    </row>
    <row r="924" spans="1:5" ht="16.5" customHeight="1">
      <c r="A924" s="13">
        <v>922</v>
      </c>
      <c r="B924" s="14" t="s">
        <v>22</v>
      </c>
      <c r="C924" s="13" t="str">
        <f>"2020133010"</f>
        <v>2020133010</v>
      </c>
      <c r="D924" s="15">
        <v>53.4</v>
      </c>
      <c r="E924" s="15" t="s">
        <v>8</v>
      </c>
    </row>
    <row r="925" spans="1:5" ht="16.5" customHeight="1">
      <c r="A925" s="13">
        <v>923</v>
      </c>
      <c r="B925" s="14" t="s">
        <v>22</v>
      </c>
      <c r="C925" s="13" t="str">
        <f>"2020133003"</f>
        <v>2020133003</v>
      </c>
      <c r="D925" s="15">
        <v>50.79</v>
      </c>
      <c r="E925" s="15" t="s">
        <v>8</v>
      </c>
    </row>
    <row r="926" spans="1:5" ht="16.5" customHeight="1">
      <c r="A926" s="13">
        <v>924</v>
      </c>
      <c r="B926" s="14" t="s">
        <v>22</v>
      </c>
      <c r="C926" s="13" t="str">
        <f>"2020133008"</f>
        <v>2020133008</v>
      </c>
      <c r="D926" s="15">
        <v>34.37</v>
      </c>
      <c r="E926" s="15" t="s">
        <v>8</v>
      </c>
    </row>
    <row r="927" spans="1:5" ht="16.5" customHeight="1">
      <c r="A927" s="13">
        <v>925</v>
      </c>
      <c r="B927" s="14" t="s">
        <v>23</v>
      </c>
      <c r="C927" s="13" t="str">
        <f>"2020143616"</f>
        <v>2020143616</v>
      </c>
      <c r="D927" s="15">
        <v>81.51</v>
      </c>
      <c r="E927" s="16" t="s">
        <v>7</v>
      </c>
    </row>
    <row r="928" spans="1:5" ht="16.5" customHeight="1">
      <c r="A928" s="13">
        <v>926</v>
      </c>
      <c r="B928" s="14" t="s">
        <v>23</v>
      </c>
      <c r="C928" s="13" t="str">
        <f>"2020143228"</f>
        <v>2020143228</v>
      </c>
      <c r="D928" s="15">
        <v>78.44</v>
      </c>
      <c r="E928" s="16" t="s">
        <v>7</v>
      </c>
    </row>
    <row r="929" spans="1:5" ht="16.5" customHeight="1">
      <c r="A929" s="13">
        <v>927</v>
      </c>
      <c r="B929" s="14" t="s">
        <v>23</v>
      </c>
      <c r="C929" s="13" t="str">
        <f>"2020143114"</f>
        <v>2020143114</v>
      </c>
      <c r="D929" s="15">
        <v>77.85</v>
      </c>
      <c r="E929" s="16" t="s">
        <v>7</v>
      </c>
    </row>
    <row r="930" spans="1:5" ht="16.5" customHeight="1">
      <c r="A930" s="13">
        <v>928</v>
      </c>
      <c r="B930" s="14" t="s">
        <v>23</v>
      </c>
      <c r="C930" s="13" t="str">
        <f>"2020143722"</f>
        <v>2020143722</v>
      </c>
      <c r="D930" s="15">
        <v>73.54</v>
      </c>
      <c r="E930" s="16" t="s">
        <v>7</v>
      </c>
    </row>
    <row r="931" spans="1:5" ht="16.5" customHeight="1">
      <c r="A931" s="13">
        <v>929</v>
      </c>
      <c r="B931" s="14" t="s">
        <v>23</v>
      </c>
      <c r="C931" s="13" t="str">
        <f>"2020143626"</f>
        <v>2020143626</v>
      </c>
      <c r="D931" s="15">
        <v>73.09</v>
      </c>
      <c r="E931" s="16" t="s">
        <v>7</v>
      </c>
    </row>
    <row r="932" spans="1:5" ht="16.5" customHeight="1">
      <c r="A932" s="13">
        <v>930</v>
      </c>
      <c r="B932" s="14" t="s">
        <v>23</v>
      </c>
      <c r="C932" s="13" t="str">
        <f>"2020143330"</f>
        <v>2020143330</v>
      </c>
      <c r="D932" s="15">
        <v>70.93</v>
      </c>
      <c r="E932" s="16" t="s">
        <v>7</v>
      </c>
    </row>
    <row r="933" spans="1:5" ht="16.5" customHeight="1">
      <c r="A933" s="13">
        <v>931</v>
      </c>
      <c r="B933" s="14" t="s">
        <v>23</v>
      </c>
      <c r="C933" s="13" t="str">
        <f>"2020143212"</f>
        <v>2020143212</v>
      </c>
      <c r="D933" s="15">
        <v>70.68</v>
      </c>
      <c r="E933" s="16" t="s">
        <v>7</v>
      </c>
    </row>
    <row r="934" spans="1:5" ht="16.5" customHeight="1">
      <c r="A934" s="13">
        <v>932</v>
      </c>
      <c r="B934" s="14" t="s">
        <v>23</v>
      </c>
      <c r="C934" s="13" t="str">
        <f>"2020143726"</f>
        <v>2020143726</v>
      </c>
      <c r="D934" s="15">
        <v>70.52</v>
      </c>
      <c r="E934" s="16" t="s">
        <v>7</v>
      </c>
    </row>
    <row r="935" spans="1:5" ht="16.5" customHeight="1">
      <c r="A935" s="13">
        <v>933</v>
      </c>
      <c r="B935" s="14" t="s">
        <v>23</v>
      </c>
      <c r="C935" s="13" t="str">
        <f>"2020143217"</f>
        <v>2020143217</v>
      </c>
      <c r="D935" s="15">
        <v>70.35</v>
      </c>
      <c r="E935" s="16" t="s">
        <v>7</v>
      </c>
    </row>
    <row r="936" spans="1:5" ht="16.5" customHeight="1">
      <c r="A936" s="13">
        <v>934</v>
      </c>
      <c r="B936" s="14" t="s">
        <v>23</v>
      </c>
      <c r="C936" s="13" t="str">
        <f>"2020143512"</f>
        <v>2020143512</v>
      </c>
      <c r="D936" s="15">
        <v>70.28</v>
      </c>
      <c r="E936" s="16" t="s">
        <v>7</v>
      </c>
    </row>
    <row r="937" spans="1:5" ht="16.5" customHeight="1">
      <c r="A937" s="13">
        <v>935</v>
      </c>
      <c r="B937" s="14" t="s">
        <v>23</v>
      </c>
      <c r="C937" s="13" t="str">
        <f>"2020143431"</f>
        <v>2020143431</v>
      </c>
      <c r="D937" s="15">
        <v>70.26</v>
      </c>
      <c r="E937" s="16" t="s">
        <v>7</v>
      </c>
    </row>
    <row r="938" spans="1:5" ht="16.5" customHeight="1">
      <c r="A938" s="13">
        <v>936</v>
      </c>
      <c r="B938" s="14" t="s">
        <v>23</v>
      </c>
      <c r="C938" s="13" t="str">
        <f>"2020143125"</f>
        <v>2020143125</v>
      </c>
      <c r="D938" s="15">
        <v>69.43</v>
      </c>
      <c r="E938" s="16" t="s">
        <v>7</v>
      </c>
    </row>
    <row r="939" spans="1:5" ht="16.5" customHeight="1">
      <c r="A939" s="13">
        <v>937</v>
      </c>
      <c r="B939" s="14" t="s">
        <v>23</v>
      </c>
      <c r="C939" s="13" t="str">
        <f>"2020143420"</f>
        <v>2020143420</v>
      </c>
      <c r="D939" s="15">
        <v>69.1</v>
      </c>
      <c r="E939" s="16" t="s">
        <v>7</v>
      </c>
    </row>
    <row r="940" spans="1:5" ht="16.5" customHeight="1">
      <c r="A940" s="13">
        <v>938</v>
      </c>
      <c r="B940" s="14" t="s">
        <v>23</v>
      </c>
      <c r="C940" s="13" t="str">
        <f>"2020143105"</f>
        <v>2020143105</v>
      </c>
      <c r="D940" s="15">
        <v>69.09</v>
      </c>
      <c r="E940" s="16" t="s">
        <v>7</v>
      </c>
    </row>
    <row r="941" spans="1:5" ht="16.5" customHeight="1">
      <c r="A941" s="13">
        <v>939</v>
      </c>
      <c r="B941" s="14" t="s">
        <v>23</v>
      </c>
      <c r="C941" s="13" t="str">
        <f>"2020143310"</f>
        <v>2020143310</v>
      </c>
      <c r="D941" s="15">
        <v>69.08</v>
      </c>
      <c r="E941" s="16" t="s">
        <v>7</v>
      </c>
    </row>
    <row r="942" spans="1:5" ht="16.5" customHeight="1">
      <c r="A942" s="13">
        <v>940</v>
      </c>
      <c r="B942" s="14" t="s">
        <v>23</v>
      </c>
      <c r="C942" s="13" t="str">
        <f>"2020143119"</f>
        <v>2020143119</v>
      </c>
      <c r="D942" s="15">
        <v>68.55</v>
      </c>
      <c r="E942" s="16" t="s">
        <v>7</v>
      </c>
    </row>
    <row r="943" spans="1:5" ht="16.5" customHeight="1">
      <c r="A943" s="13">
        <v>941</v>
      </c>
      <c r="B943" s="14" t="s">
        <v>23</v>
      </c>
      <c r="C943" s="13" t="str">
        <f>"2020143607"</f>
        <v>2020143607</v>
      </c>
      <c r="D943" s="15">
        <v>68.34</v>
      </c>
      <c r="E943" s="16" t="s">
        <v>7</v>
      </c>
    </row>
    <row r="944" spans="1:5" ht="16.5" customHeight="1">
      <c r="A944" s="13">
        <v>942</v>
      </c>
      <c r="B944" s="14" t="s">
        <v>23</v>
      </c>
      <c r="C944" s="13" t="str">
        <f>"2020143109"</f>
        <v>2020143109</v>
      </c>
      <c r="D944" s="15">
        <v>68.26</v>
      </c>
      <c r="E944" s="16" t="s">
        <v>7</v>
      </c>
    </row>
    <row r="945" spans="1:5" ht="16.5" customHeight="1">
      <c r="A945" s="13">
        <v>943</v>
      </c>
      <c r="B945" s="14" t="s">
        <v>23</v>
      </c>
      <c r="C945" s="13" t="str">
        <f>"2020143224"</f>
        <v>2020143224</v>
      </c>
      <c r="D945" s="15">
        <v>67.92</v>
      </c>
      <c r="E945" s="15" t="s">
        <v>8</v>
      </c>
    </row>
    <row r="946" spans="1:5" ht="16.5" customHeight="1">
      <c r="A946" s="13">
        <v>944</v>
      </c>
      <c r="B946" s="14" t="s">
        <v>23</v>
      </c>
      <c r="C946" s="13" t="str">
        <f>"2020143531"</f>
        <v>2020143531</v>
      </c>
      <c r="D946" s="15">
        <v>67.88</v>
      </c>
      <c r="E946" s="15" t="s">
        <v>8</v>
      </c>
    </row>
    <row r="947" spans="1:5" ht="16.5" customHeight="1">
      <c r="A947" s="13">
        <v>945</v>
      </c>
      <c r="B947" s="14" t="s">
        <v>23</v>
      </c>
      <c r="C947" s="13" t="str">
        <f>"2020143610"</f>
        <v>2020143610</v>
      </c>
      <c r="D947" s="15">
        <v>67.86</v>
      </c>
      <c r="E947" s="15" t="s">
        <v>8</v>
      </c>
    </row>
    <row r="948" spans="1:5" ht="16.5" customHeight="1">
      <c r="A948" s="13">
        <v>946</v>
      </c>
      <c r="B948" s="14" t="s">
        <v>23</v>
      </c>
      <c r="C948" s="13" t="str">
        <f>"2020143322"</f>
        <v>2020143322</v>
      </c>
      <c r="D948" s="15">
        <v>67.6</v>
      </c>
      <c r="E948" s="15" t="s">
        <v>8</v>
      </c>
    </row>
    <row r="949" spans="1:5" ht="16.5" customHeight="1">
      <c r="A949" s="13">
        <v>947</v>
      </c>
      <c r="B949" s="14" t="s">
        <v>23</v>
      </c>
      <c r="C949" s="13" t="str">
        <f>"2020143220"</f>
        <v>2020143220</v>
      </c>
      <c r="D949" s="15">
        <v>67.58</v>
      </c>
      <c r="E949" s="15" t="s">
        <v>8</v>
      </c>
    </row>
    <row r="950" spans="1:5" ht="16.5" customHeight="1">
      <c r="A950" s="13">
        <v>948</v>
      </c>
      <c r="B950" s="14" t="s">
        <v>23</v>
      </c>
      <c r="C950" s="13" t="str">
        <f>"2020143429"</f>
        <v>2020143429</v>
      </c>
      <c r="D950" s="15">
        <v>67.56</v>
      </c>
      <c r="E950" s="15" t="s">
        <v>8</v>
      </c>
    </row>
    <row r="951" spans="1:5" ht="16.5" customHeight="1">
      <c r="A951" s="13">
        <v>949</v>
      </c>
      <c r="B951" s="14" t="s">
        <v>23</v>
      </c>
      <c r="C951" s="13" t="str">
        <f>"2020143029"</f>
        <v>2020143029</v>
      </c>
      <c r="D951" s="15">
        <v>67.45</v>
      </c>
      <c r="E951" s="15" t="s">
        <v>8</v>
      </c>
    </row>
    <row r="952" spans="1:5" ht="16.5" customHeight="1">
      <c r="A952" s="13">
        <v>950</v>
      </c>
      <c r="B952" s="14" t="s">
        <v>23</v>
      </c>
      <c r="C952" s="13" t="str">
        <f>"2020143414"</f>
        <v>2020143414</v>
      </c>
      <c r="D952" s="15">
        <v>67.29</v>
      </c>
      <c r="E952" s="15" t="s">
        <v>8</v>
      </c>
    </row>
    <row r="953" spans="1:5" ht="16.5" customHeight="1">
      <c r="A953" s="13">
        <v>951</v>
      </c>
      <c r="B953" s="14" t="s">
        <v>23</v>
      </c>
      <c r="C953" s="13" t="str">
        <f>"2020143128"</f>
        <v>2020143128</v>
      </c>
      <c r="D953" s="15">
        <v>67.19</v>
      </c>
      <c r="E953" s="15" t="s">
        <v>8</v>
      </c>
    </row>
    <row r="954" spans="1:5" ht="16.5" customHeight="1">
      <c r="A954" s="13">
        <v>952</v>
      </c>
      <c r="B954" s="14" t="s">
        <v>23</v>
      </c>
      <c r="C954" s="13" t="str">
        <f>"2020143630"</f>
        <v>2020143630</v>
      </c>
      <c r="D954" s="15">
        <v>67.17</v>
      </c>
      <c r="E954" s="15" t="s">
        <v>8</v>
      </c>
    </row>
    <row r="955" spans="1:5" ht="16.5" customHeight="1">
      <c r="A955" s="13">
        <v>953</v>
      </c>
      <c r="B955" s="14" t="s">
        <v>23</v>
      </c>
      <c r="C955" s="13" t="str">
        <f>"2020143412"</f>
        <v>2020143412</v>
      </c>
      <c r="D955" s="15">
        <v>66.85</v>
      </c>
      <c r="E955" s="15" t="s">
        <v>8</v>
      </c>
    </row>
    <row r="956" spans="1:5" ht="16.5" customHeight="1">
      <c r="A956" s="13">
        <v>954</v>
      </c>
      <c r="B956" s="14" t="s">
        <v>23</v>
      </c>
      <c r="C956" s="13" t="str">
        <f>"2020143719"</f>
        <v>2020143719</v>
      </c>
      <c r="D956" s="15">
        <v>66.84</v>
      </c>
      <c r="E956" s="15" t="s">
        <v>8</v>
      </c>
    </row>
    <row r="957" spans="1:5" ht="16.5" customHeight="1">
      <c r="A957" s="13">
        <v>955</v>
      </c>
      <c r="B957" s="14" t="s">
        <v>23</v>
      </c>
      <c r="C957" s="13" t="str">
        <f>"2020143308"</f>
        <v>2020143308</v>
      </c>
      <c r="D957" s="15">
        <v>66.74</v>
      </c>
      <c r="E957" s="15" t="s">
        <v>8</v>
      </c>
    </row>
    <row r="958" spans="1:5" ht="16.5" customHeight="1">
      <c r="A958" s="13">
        <v>956</v>
      </c>
      <c r="B958" s="14" t="s">
        <v>23</v>
      </c>
      <c r="C958" s="13" t="str">
        <f>"2020143731"</f>
        <v>2020143731</v>
      </c>
      <c r="D958" s="15">
        <v>66.52</v>
      </c>
      <c r="E958" s="15" t="s">
        <v>8</v>
      </c>
    </row>
    <row r="959" spans="1:5" ht="16.5" customHeight="1">
      <c r="A959" s="13">
        <v>957</v>
      </c>
      <c r="B959" s="14" t="s">
        <v>23</v>
      </c>
      <c r="C959" s="13" t="str">
        <f>"2020143513"</f>
        <v>2020143513</v>
      </c>
      <c r="D959" s="15">
        <v>66.5</v>
      </c>
      <c r="E959" s="15" t="s">
        <v>8</v>
      </c>
    </row>
    <row r="960" spans="1:5" ht="16.5" customHeight="1">
      <c r="A960" s="13">
        <v>958</v>
      </c>
      <c r="B960" s="14" t="s">
        <v>23</v>
      </c>
      <c r="C960" s="13" t="str">
        <f>"2020143725"</f>
        <v>2020143725</v>
      </c>
      <c r="D960" s="15">
        <v>66.42</v>
      </c>
      <c r="E960" s="15" t="s">
        <v>8</v>
      </c>
    </row>
    <row r="961" spans="1:5" ht="16.5" customHeight="1">
      <c r="A961" s="13">
        <v>959</v>
      </c>
      <c r="B961" s="14" t="s">
        <v>23</v>
      </c>
      <c r="C961" s="13" t="str">
        <f>"2020143123"</f>
        <v>2020143123</v>
      </c>
      <c r="D961" s="15">
        <v>66.33</v>
      </c>
      <c r="E961" s="15" t="s">
        <v>8</v>
      </c>
    </row>
    <row r="962" spans="1:5" ht="16.5" customHeight="1">
      <c r="A962" s="13">
        <v>960</v>
      </c>
      <c r="B962" s="14" t="s">
        <v>23</v>
      </c>
      <c r="C962" s="13" t="str">
        <f>"2020143306"</f>
        <v>2020143306</v>
      </c>
      <c r="D962" s="15">
        <v>66.25</v>
      </c>
      <c r="E962" s="15" t="s">
        <v>8</v>
      </c>
    </row>
    <row r="963" spans="1:5" ht="16.5" customHeight="1">
      <c r="A963" s="13">
        <v>961</v>
      </c>
      <c r="B963" s="14" t="s">
        <v>23</v>
      </c>
      <c r="C963" s="13" t="str">
        <f>"2020143518"</f>
        <v>2020143518</v>
      </c>
      <c r="D963" s="15">
        <v>66.15</v>
      </c>
      <c r="E963" s="15" t="s">
        <v>8</v>
      </c>
    </row>
    <row r="964" spans="1:5" ht="16.5" customHeight="1">
      <c r="A964" s="13">
        <v>962</v>
      </c>
      <c r="B964" s="14" t="s">
        <v>23</v>
      </c>
      <c r="C964" s="13" t="str">
        <f>"2020143714"</f>
        <v>2020143714</v>
      </c>
      <c r="D964" s="15">
        <v>66.15</v>
      </c>
      <c r="E964" s="15" t="s">
        <v>8</v>
      </c>
    </row>
    <row r="965" spans="1:5" ht="16.5" customHeight="1">
      <c r="A965" s="13">
        <v>963</v>
      </c>
      <c r="B965" s="14" t="s">
        <v>23</v>
      </c>
      <c r="C965" s="13" t="str">
        <f>"2020143317"</f>
        <v>2020143317</v>
      </c>
      <c r="D965" s="15">
        <v>66.03</v>
      </c>
      <c r="E965" s="15" t="s">
        <v>8</v>
      </c>
    </row>
    <row r="966" spans="1:5" ht="16.5" customHeight="1">
      <c r="A966" s="13">
        <v>964</v>
      </c>
      <c r="B966" s="14" t="s">
        <v>23</v>
      </c>
      <c r="C966" s="13" t="str">
        <f>"2020143419"</f>
        <v>2020143419</v>
      </c>
      <c r="D966" s="15">
        <v>66.03</v>
      </c>
      <c r="E966" s="15" t="s">
        <v>8</v>
      </c>
    </row>
    <row r="967" spans="1:5" ht="16.5" customHeight="1">
      <c r="A967" s="13">
        <v>965</v>
      </c>
      <c r="B967" s="14" t="s">
        <v>23</v>
      </c>
      <c r="C967" s="13" t="str">
        <f>"2020143316"</f>
        <v>2020143316</v>
      </c>
      <c r="D967" s="15">
        <v>66.01</v>
      </c>
      <c r="E967" s="15" t="s">
        <v>8</v>
      </c>
    </row>
    <row r="968" spans="1:5" ht="16.5" customHeight="1">
      <c r="A968" s="13">
        <v>966</v>
      </c>
      <c r="B968" s="14" t="s">
        <v>23</v>
      </c>
      <c r="C968" s="13" t="str">
        <f>"2020143629"</f>
        <v>2020143629</v>
      </c>
      <c r="D968" s="15">
        <v>65.84</v>
      </c>
      <c r="E968" s="15" t="s">
        <v>8</v>
      </c>
    </row>
    <row r="969" spans="1:5" ht="16.5" customHeight="1">
      <c r="A969" s="13">
        <v>967</v>
      </c>
      <c r="B969" s="14" t="s">
        <v>23</v>
      </c>
      <c r="C969" s="13" t="str">
        <f>"2020143403"</f>
        <v>2020143403</v>
      </c>
      <c r="D969" s="15">
        <v>65.6</v>
      </c>
      <c r="E969" s="15" t="s">
        <v>8</v>
      </c>
    </row>
    <row r="970" spans="1:5" ht="16.5" customHeight="1">
      <c r="A970" s="13">
        <v>968</v>
      </c>
      <c r="B970" s="14" t="s">
        <v>23</v>
      </c>
      <c r="C970" s="13" t="str">
        <f>"2020143705"</f>
        <v>2020143705</v>
      </c>
      <c r="D970" s="15">
        <v>65.59</v>
      </c>
      <c r="E970" s="15" t="s">
        <v>8</v>
      </c>
    </row>
    <row r="971" spans="1:5" ht="16.5" customHeight="1">
      <c r="A971" s="13">
        <v>969</v>
      </c>
      <c r="B971" s="14" t="s">
        <v>23</v>
      </c>
      <c r="C971" s="13" t="str">
        <f>"2020143625"</f>
        <v>2020143625</v>
      </c>
      <c r="D971" s="15">
        <v>65.43</v>
      </c>
      <c r="E971" s="15" t="s">
        <v>8</v>
      </c>
    </row>
    <row r="972" spans="1:5" ht="16.5" customHeight="1">
      <c r="A972" s="13">
        <v>970</v>
      </c>
      <c r="B972" s="14" t="s">
        <v>23</v>
      </c>
      <c r="C972" s="13" t="str">
        <f>"2020143315"</f>
        <v>2020143315</v>
      </c>
      <c r="D972" s="15">
        <v>65.29</v>
      </c>
      <c r="E972" s="15" t="s">
        <v>8</v>
      </c>
    </row>
    <row r="973" spans="1:5" ht="16.5" customHeight="1">
      <c r="A973" s="13">
        <v>971</v>
      </c>
      <c r="B973" s="14" t="s">
        <v>23</v>
      </c>
      <c r="C973" s="13" t="str">
        <f>"2020143720"</f>
        <v>2020143720</v>
      </c>
      <c r="D973" s="15">
        <v>65.25</v>
      </c>
      <c r="E973" s="15" t="s">
        <v>8</v>
      </c>
    </row>
    <row r="974" spans="1:5" ht="16.5" customHeight="1">
      <c r="A974" s="13">
        <v>972</v>
      </c>
      <c r="B974" s="14" t="s">
        <v>23</v>
      </c>
      <c r="C974" s="13" t="str">
        <f>"2020143115"</f>
        <v>2020143115</v>
      </c>
      <c r="D974" s="15">
        <v>65.19</v>
      </c>
      <c r="E974" s="15" t="s">
        <v>8</v>
      </c>
    </row>
    <row r="975" spans="1:5" ht="16.5" customHeight="1">
      <c r="A975" s="13">
        <v>973</v>
      </c>
      <c r="B975" s="14" t="s">
        <v>23</v>
      </c>
      <c r="C975" s="13" t="str">
        <f>"2020143121"</f>
        <v>2020143121</v>
      </c>
      <c r="D975" s="15">
        <v>65.13</v>
      </c>
      <c r="E975" s="15" t="s">
        <v>8</v>
      </c>
    </row>
    <row r="976" spans="1:5" ht="16.5" customHeight="1">
      <c r="A976" s="13">
        <v>974</v>
      </c>
      <c r="B976" s="14" t="s">
        <v>23</v>
      </c>
      <c r="C976" s="13" t="str">
        <f>"2020143508"</f>
        <v>2020143508</v>
      </c>
      <c r="D976" s="15">
        <v>64.93</v>
      </c>
      <c r="E976" s="15" t="s">
        <v>8</v>
      </c>
    </row>
    <row r="977" spans="1:5" ht="16.5" customHeight="1">
      <c r="A977" s="13">
        <v>975</v>
      </c>
      <c r="B977" s="14" t="s">
        <v>23</v>
      </c>
      <c r="C977" s="13" t="str">
        <f>"2020143302"</f>
        <v>2020143302</v>
      </c>
      <c r="D977" s="15">
        <v>64.85</v>
      </c>
      <c r="E977" s="15" t="s">
        <v>8</v>
      </c>
    </row>
    <row r="978" spans="1:5" ht="16.5" customHeight="1">
      <c r="A978" s="13">
        <v>976</v>
      </c>
      <c r="B978" s="14" t="s">
        <v>23</v>
      </c>
      <c r="C978" s="13" t="str">
        <f>"2020143716"</f>
        <v>2020143716</v>
      </c>
      <c r="D978" s="15">
        <v>64.85</v>
      </c>
      <c r="E978" s="15" t="s">
        <v>8</v>
      </c>
    </row>
    <row r="979" spans="1:5" ht="16.5" customHeight="1">
      <c r="A979" s="13">
        <v>977</v>
      </c>
      <c r="B979" s="14" t="s">
        <v>23</v>
      </c>
      <c r="C979" s="13" t="str">
        <f>"2020143707"</f>
        <v>2020143707</v>
      </c>
      <c r="D979" s="15">
        <v>64.66</v>
      </c>
      <c r="E979" s="15" t="s">
        <v>8</v>
      </c>
    </row>
    <row r="980" spans="1:5" ht="16.5" customHeight="1">
      <c r="A980" s="13">
        <v>978</v>
      </c>
      <c r="B980" s="14" t="s">
        <v>23</v>
      </c>
      <c r="C980" s="13" t="str">
        <f>"2020143130"</f>
        <v>2020143130</v>
      </c>
      <c r="D980" s="15">
        <v>64.52</v>
      </c>
      <c r="E980" s="15" t="s">
        <v>8</v>
      </c>
    </row>
    <row r="981" spans="1:5" ht="16.5" customHeight="1">
      <c r="A981" s="13">
        <v>979</v>
      </c>
      <c r="B981" s="14" t="s">
        <v>23</v>
      </c>
      <c r="C981" s="13" t="str">
        <f>"2020143503"</f>
        <v>2020143503</v>
      </c>
      <c r="D981" s="15">
        <v>64.47</v>
      </c>
      <c r="E981" s="15" t="s">
        <v>8</v>
      </c>
    </row>
    <row r="982" spans="1:5" ht="16.5" customHeight="1">
      <c r="A982" s="13">
        <v>980</v>
      </c>
      <c r="B982" s="14" t="s">
        <v>23</v>
      </c>
      <c r="C982" s="13" t="str">
        <f>"2020143618"</f>
        <v>2020143618</v>
      </c>
      <c r="D982" s="15">
        <v>64.36</v>
      </c>
      <c r="E982" s="15" t="s">
        <v>8</v>
      </c>
    </row>
    <row r="983" spans="1:5" ht="16.5" customHeight="1">
      <c r="A983" s="13">
        <v>981</v>
      </c>
      <c r="B983" s="14" t="s">
        <v>23</v>
      </c>
      <c r="C983" s="13" t="str">
        <f>"2020143301"</f>
        <v>2020143301</v>
      </c>
      <c r="D983" s="15">
        <v>64.32</v>
      </c>
      <c r="E983" s="15" t="s">
        <v>8</v>
      </c>
    </row>
    <row r="984" spans="1:5" ht="16.5" customHeight="1">
      <c r="A984" s="13">
        <v>982</v>
      </c>
      <c r="B984" s="14" t="s">
        <v>23</v>
      </c>
      <c r="C984" s="13" t="str">
        <f>"2020143515"</f>
        <v>2020143515</v>
      </c>
      <c r="D984" s="15">
        <v>64.17</v>
      </c>
      <c r="E984" s="15" t="s">
        <v>8</v>
      </c>
    </row>
    <row r="985" spans="1:5" ht="16.5" customHeight="1">
      <c r="A985" s="13">
        <v>983</v>
      </c>
      <c r="B985" s="14" t="s">
        <v>23</v>
      </c>
      <c r="C985" s="13" t="str">
        <f>"2020143320"</f>
        <v>2020143320</v>
      </c>
      <c r="D985" s="15">
        <v>63.76</v>
      </c>
      <c r="E985" s="15" t="s">
        <v>8</v>
      </c>
    </row>
    <row r="986" spans="1:5" ht="16.5" customHeight="1">
      <c r="A986" s="13">
        <v>984</v>
      </c>
      <c r="B986" s="14" t="s">
        <v>23</v>
      </c>
      <c r="C986" s="13" t="str">
        <f>"2020143209"</f>
        <v>2020143209</v>
      </c>
      <c r="D986" s="15">
        <v>63.68</v>
      </c>
      <c r="E986" s="15" t="s">
        <v>8</v>
      </c>
    </row>
    <row r="987" spans="1:5" ht="16.5" customHeight="1">
      <c r="A987" s="13">
        <v>985</v>
      </c>
      <c r="B987" s="14" t="s">
        <v>23</v>
      </c>
      <c r="C987" s="13" t="str">
        <f>"2020143501"</f>
        <v>2020143501</v>
      </c>
      <c r="D987" s="15">
        <v>63.65</v>
      </c>
      <c r="E987" s="15" t="s">
        <v>8</v>
      </c>
    </row>
    <row r="988" spans="1:5" ht="16.5" customHeight="1">
      <c r="A988" s="13">
        <v>986</v>
      </c>
      <c r="B988" s="14" t="s">
        <v>23</v>
      </c>
      <c r="C988" s="13" t="str">
        <f>"2020143426"</f>
        <v>2020143426</v>
      </c>
      <c r="D988" s="15">
        <v>63.59</v>
      </c>
      <c r="E988" s="15" t="s">
        <v>8</v>
      </c>
    </row>
    <row r="989" spans="1:5" ht="16.5" customHeight="1">
      <c r="A989" s="13">
        <v>987</v>
      </c>
      <c r="B989" s="14" t="s">
        <v>23</v>
      </c>
      <c r="C989" s="13" t="str">
        <f>"2020143324"</f>
        <v>2020143324</v>
      </c>
      <c r="D989" s="15">
        <v>63.52</v>
      </c>
      <c r="E989" s="15" t="s">
        <v>8</v>
      </c>
    </row>
    <row r="990" spans="1:5" ht="16.5" customHeight="1">
      <c r="A990" s="13">
        <v>988</v>
      </c>
      <c r="B990" s="14" t="s">
        <v>23</v>
      </c>
      <c r="C990" s="13" t="str">
        <f>"2020143215"</f>
        <v>2020143215</v>
      </c>
      <c r="D990" s="15">
        <v>63.5</v>
      </c>
      <c r="E990" s="15" t="s">
        <v>8</v>
      </c>
    </row>
    <row r="991" spans="1:5" ht="16.5" customHeight="1">
      <c r="A991" s="13">
        <v>989</v>
      </c>
      <c r="B991" s="14" t="s">
        <v>23</v>
      </c>
      <c r="C991" s="13" t="str">
        <f>"2020143617"</f>
        <v>2020143617</v>
      </c>
      <c r="D991" s="15">
        <v>63.24</v>
      </c>
      <c r="E991" s="15" t="s">
        <v>8</v>
      </c>
    </row>
    <row r="992" spans="1:5" ht="16.5" customHeight="1">
      <c r="A992" s="13">
        <v>990</v>
      </c>
      <c r="B992" s="14" t="s">
        <v>23</v>
      </c>
      <c r="C992" s="13" t="str">
        <f>"2020143708"</f>
        <v>2020143708</v>
      </c>
      <c r="D992" s="15">
        <v>63.24</v>
      </c>
      <c r="E992" s="15" t="s">
        <v>8</v>
      </c>
    </row>
    <row r="993" spans="1:5" ht="16.5" customHeight="1">
      <c r="A993" s="13">
        <v>991</v>
      </c>
      <c r="B993" s="14" t="s">
        <v>23</v>
      </c>
      <c r="C993" s="13" t="str">
        <f>"2020143328"</f>
        <v>2020143328</v>
      </c>
      <c r="D993" s="15">
        <v>63.11</v>
      </c>
      <c r="E993" s="15" t="s">
        <v>8</v>
      </c>
    </row>
    <row r="994" spans="1:5" ht="16.5" customHeight="1">
      <c r="A994" s="13">
        <v>992</v>
      </c>
      <c r="B994" s="14" t="s">
        <v>23</v>
      </c>
      <c r="C994" s="13" t="str">
        <f>"2020143603"</f>
        <v>2020143603</v>
      </c>
      <c r="D994" s="15">
        <v>63.02</v>
      </c>
      <c r="E994" s="15" t="s">
        <v>8</v>
      </c>
    </row>
    <row r="995" spans="1:5" ht="16.5" customHeight="1">
      <c r="A995" s="13">
        <v>993</v>
      </c>
      <c r="B995" s="14" t="s">
        <v>23</v>
      </c>
      <c r="C995" s="13" t="str">
        <f>"2020143221"</f>
        <v>2020143221</v>
      </c>
      <c r="D995" s="15">
        <v>62.81</v>
      </c>
      <c r="E995" s="15" t="s">
        <v>8</v>
      </c>
    </row>
    <row r="996" spans="1:5" ht="16.5" customHeight="1">
      <c r="A996" s="13">
        <v>994</v>
      </c>
      <c r="B996" s="14" t="s">
        <v>23</v>
      </c>
      <c r="C996" s="13" t="str">
        <f>"2020143614"</f>
        <v>2020143614</v>
      </c>
      <c r="D996" s="15">
        <v>62.79</v>
      </c>
      <c r="E996" s="15" t="s">
        <v>8</v>
      </c>
    </row>
    <row r="997" spans="1:5" ht="16.5" customHeight="1">
      <c r="A997" s="13">
        <v>995</v>
      </c>
      <c r="B997" s="14" t="s">
        <v>23</v>
      </c>
      <c r="C997" s="13" t="str">
        <f>"2020143417"</f>
        <v>2020143417</v>
      </c>
      <c r="D997" s="15">
        <v>62.68</v>
      </c>
      <c r="E997" s="15" t="s">
        <v>8</v>
      </c>
    </row>
    <row r="998" spans="1:5" ht="16.5" customHeight="1">
      <c r="A998" s="13">
        <v>996</v>
      </c>
      <c r="B998" s="14" t="s">
        <v>23</v>
      </c>
      <c r="C998" s="13" t="str">
        <f>"2020143028"</f>
        <v>2020143028</v>
      </c>
      <c r="D998" s="15">
        <v>62.67</v>
      </c>
      <c r="E998" s="15" t="s">
        <v>8</v>
      </c>
    </row>
    <row r="999" spans="1:5" ht="16.5" customHeight="1">
      <c r="A999" s="13">
        <v>997</v>
      </c>
      <c r="B999" s="14" t="s">
        <v>23</v>
      </c>
      <c r="C999" s="13" t="str">
        <f>"2020143106"</f>
        <v>2020143106</v>
      </c>
      <c r="D999" s="15">
        <v>62.61</v>
      </c>
      <c r="E999" s="15" t="s">
        <v>8</v>
      </c>
    </row>
    <row r="1000" spans="1:5" ht="16.5" customHeight="1">
      <c r="A1000" s="13">
        <v>998</v>
      </c>
      <c r="B1000" s="14" t="s">
        <v>23</v>
      </c>
      <c r="C1000" s="13" t="str">
        <f>"2020143728"</f>
        <v>2020143728</v>
      </c>
      <c r="D1000" s="15">
        <v>62.41</v>
      </c>
      <c r="E1000" s="15" t="s">
        <v>8</v>
      </c>
    </row>
    <row r="1001" spans="1:5" ht="16.5" customHeight="1">
      <c r="A1001" s="13">
        <v>999</v>
      </c>
      <c r="B1001" s="14" t="s">
        <v>23</v>
      </c>
      <c r="C1001" s="13" t="str">
        <f>"2020143606"</f>
        <v>2020143606</v>
      </c>
      <c r="D1001" s="15">
        <v>62.4</v>
      </c>
      <c r="E1001" s="15" t="s">
        <v>8</v>
      </c>
    </row>
    <row r="1002" spans="1:5" ht="16.5" customHeight="1">
      <c r="A1002" s="13">
        <v>1000</v>
      </c>
      <c r="B1002" s="14" t="s">
        <v>23</v>
      </c>
      <c r="C1002" s="13" t="str">
        <f>"2020143505"</f>
        <v>2020143505</v>
      </c>
      <c r="D1002" s="15">
        <v>62.33</v>
      </c>
      <c r="E1002" s="15" t="s">
        <v>8</v>
      </c>
    </row>
    <row r="1003" spans="1:5" ht="16.5" customHeight="1">
      <c r="A1003" s="13">
        <v>1001</v>
      </c>
      <c r="B1003" s="14" t="s">
        <v>23</v>
      </c>
      <c r="C1003" s="13" t="str">
        <f>"2020143514"</f>
        <v>2020143514</v>
      </c>
      <c r="D1003" s="15">
        <v>62.15</v>
      </c>
      <c r="E1003" s="15" t="s">
        <v>8</v>
      </c>
    </row>
    <row r="1004" spans="1:5" ht="16.5" customHeight="1">
      <c r="A1004" s="13">
        <v>1002</v>
      </c>
      <c r="B1004" s="14" t="s">
        <v>23</v>
      </c>
      <c r="C1004" s="13" t="str">
        <f>"2020143304"</f>
        <v>2020143304</v>
      </c>
      <c r="D1004" s="15">
        <v>62.14</v>
      </c>
      <c r="E1004" s="15" t="s">
        <v>8</v>
      </c>
    </row>
    <row r="1005" spans="1:5" ht="16.5" customHeight="1">
      <c r="A1005" s="13">
        <v>1003</v>
      </c>
      <c r="B1005" s="14" t="s">
        <v>23</v>
      </c>
      <c r="C1005" s="13" t="str">
        <f>"2020143724"</f>
        <v>2020143724</v>
      </c>
      <c r="D1005" s="15">
        <v>62.09</v>
      </c>
      <c r="E1005" s="15" t="s">
        <v>8</v>
      </c>
    </row>
    <row r="1006" spans="1:5" ht="16.5" customHeight="1">
      <c r="A1006" s="13">
        <v>1004</v>
      </c>
      <c r="B1006" s="14" t="s">
        <v>23</v>
      </c>
      <c r="C1006" s="13" t="str">
        <f>"2020143407"</f>
        <v>2020143407</v>
      </c>
      <c r="D1006" s="15">
        <v>62.08</v>
      </c>
      <c r="E1006" s="15" t="s">
        <v>8</v>
      </c>
    </row>
    <row r="1007" spans="1:5" ht="16.5" customHeight="1">
      <c r="A1007" s="13">
        <v>1005</v>
      </c>
      <c r="B1007" s="14" t="s">
        <v>23</v>
      </c>
      <c r="C1007" s="13" t="str">
        <f>"2020143218"</f>
        <v>2020143218</v>
      </c>
      <c r="D1007" s="15">
        <v>61.93</v>
      </c>
      <c r="E1007" s="15" t="s">
        <v>8</v>
      </c>
    </row>
    <row r="1008" spans="1:5" ht="16.5" customHeight="1">
      <c r="A1008" s="13">
        <v>1006</v>
      </c>
      <c r="B1008" s="14" t="s">
        <v>23</v>
      </c>
      <c r="C1008" s="13" t="str">
        <f>"2020143031"</f>
        <v>2020143031</v>
      </c>
      <c r="D1008" s="15">
        <v>61.75</v>
      </c>
      <c r="E1008" s="15" t="s">
        <v>8</v>
      </c>
    </row>
    <row r="1009" spans="1:5" ht="16.5" customHeight="1">
      <c r="A1009" s="13">
        <v>1007</v>
      </c>
      <c r="B1009" s="14" t="s">
        <v>23</v>
      </c>
      <c r="C1009" s="13" t="str">
        <f>"2020143424"</f>
        <v>2020143424</v>
      </c>
      <c r="D1009" s="15">
        <v>61.67</v>
      </c>
      <c r="E1009" s="15" t="s">
        <v>8</v>
      </c>
    </row>
    <row r="1010" spans="1:5" ht="16.5" customHeight="1">
      <c r="A1010" s="13">
        <v>1008</v>
      </c>
      <c r="B1010" s="14" t="s">
        <v>23</v>
      </c>
      <c r="C1010" s="13" t="str">
        <f>"2020143509"</f>
        <v>2020143509</v>
      </c>
      <c r="D1010" s="15">
        <v>61.65</v>
      </c>
      <c r="E1010" s="15" t="s">
        <v>8</v>
      </c>
    </row>
    <row r="1011" spans="1:5" ht="16.5" customHeight="1">
      <c r="A1011" s="13">
        <v>1009</v>
      </c>
      <c r="B1011" s="14" t="s">
        <v>23</v>
      </c>
      <c r="C1011" s="13" t="str">
        <f>"2020143108"</f>
        <v>2020143108</v>
      </c>
      <c r="D1011" s="15">
        <v>61.51</v>
      </c>
      <c r="E1011" s="15" t="s">
        <v>8</v>
      </c>
    </row>
    <row r="1012" spans="1:5" ht="16.5" customHeight="1">
      <c r="A1012" s="13">
        <v>1010</v>
      </c>
      <c r="B1012" s="14" t="s">
        <v>23</v>
      </c>
      <c r="C1012" s="13" t="str">
        <f>"2020143319"</f>
        <v>2020143319</v>
      </c>
      <c r="D1012" s="15">
        <v>61.51</v>
      </c>
      <c r="E1012" s="15" t="s">
        <v>8</v>
      </c>
    </row>
    <row r="1013" spans="1:5" ht="16.5" customHeight="1">
      <c r="A1013" s="13">
        <v>1011</v>
      </c>
      <c r="B1013" s="14" t="s">
        <v>23</v>
      </c>
      <c r="C1013" s="13" t="str">
        <f>"2020143103"</f>
        <v>2020143103</v>
      </c>
      <c r="D1013" s="15">
        <v>61.41</v>
      </c>
      <c r="E1013" s="15" t="s">
        <v>8</v>
      </c>
    </row>
    <row r="1014" spans="1:5" ht="16.5" customHeight="1">
      <c r="A1014" s="13">
        <v>1012</v>
      </c>
      <c r="B1014" s="14" t="s">
        <v>23</v>
      </c>
      <c r="C1014" s="13" t="str">
        <f>"2020143516"</f>
        <v>2020143516</v>
      </c>
      <c r="D1014" s="15">
        <v>61.41</v>
      </c>
      <c r="E1014" s="15" t="s">
        <v>8</v>
      </c>
    </row>
    <row r="1015" spans="1:5" ht="16.5" customHeight="1">
      <c r="A1015" s="13">
        <v>1013</v>
      </c>
      <c r="B1015" s="14" t="s">
        <v>23</v>
      </c>
      <c r="C1015" s="13" t="str">
        <f>"2020143517"</f>
        <v>2020143517</v>
      </c>
      <c r="D1015" s="15">
        <v>61.36</v>
      </c>
      <c r="E1015" s="15" t="s">
        <v>8</v>
      </c>
    </row>
    <row r="1016" spans="1:5" ht="16.5" customHeight="1">
      <c r="A1016" s="13">
        <v>1014</v>
      </c>
      <c r="B1016" s="14" t="s">
        <v>23</v>
      </c>
      <c r="C1016" s="13" t="str">
        <f>"2020143530"</f>
        <v>2020143530</v>
      </c>
      <c r="D1016" s="15">
        <v>61.36</v>
      </c>
      <c r="E1016" s="15" t="s">
        <v>8</v>
      </c>
    </row>
    <row r="1017" spans="1:5" ht="16.5" customHeight="1">
      <c r="A1017" s="13">
        <v>1015</v>
      </c>
      <c r="B1017" s="14" t="s">
        <v>23</v>
      </c>
      <c r="C1017" s="13" t="str">
        <f>"2020143406"</f>
        <v>2020143406</v>
      </c>
      <c r="D1017" s="15">
        <v>61.33</v>
      </c>
      <c r="E1017" s="15" t="s">
        <v>8</v>
      </c>
    </row>
    <row r="1018" spans="1:5" ht="16.5" customHeight="1">
      <c r="A1018" s="13">
        <v>1016</v>
      </c>
      <c r="B1018" s="14" t="s">
        <v>23</v>
      </c>
      <c r="C1018" s="13" t="str">
        <f>"2020143331"</f>
        <v>2020143331</v>
      </c>
      <c r="D1018" s="15">
        <v>61.16</v>
      </c>
      <c r="E1018" s="15" t="s">
        <v>8</v>
      </c>
    </row>
    <row r="1019" spans="1:5" ht="16.5" customHeight="1">
      <c r="A1019" s="13">
        <v>1017</v>
      </c>
      <c r="B1019" s="14" t="s">
        <v>23</v>
      </c>
      <c r="C1019" s="13" t="str">
        <f>"2020143201"</f>
        <v>2020143201</v>
      </c>
      <c r="D1019" s="15">
        <v>61.07</v>
      </c>
      <c r="E1019" s="15" t="s">
        <v>8</v>
      </c>
    </row>
    <row r="1020" spans="1:5" ht="16.5" customHeight="1">
      <c r="A1020" s="13">
        <v>1018</v>
      </c>
      <c r="B1020" s="14" t="s">
        <v>23</v>
      </c>
      <c r="C1020" s="13" t="str">
        <f>"2020143504"</f>
        <v>2020143504</v>
      </c>
      <c r="D1020" s="15">
        <v>61.02</v>
      </c>
      <c r="E1020" s="15" t="s">
        <v>8</v>
      </c>
    </row>
    <row r="1021" spans="1:5" ht="16.5" customHeight="1">
      <c r="A1021" s="13">
        <v>1019</v>
      </c>
      <c r="B1021" s="14" t="s">
        <v>23</v>
      </c>
      <c r="C1021" s="13" t="str">
        <f>"2020143620"</f>
        <v>2020143620</v>
      </c>
      <c r="D1021" s="15">
        <v>61</v>
      </c>
      <c r="E1021" s="15" t="s">
        <v>8</v>
      </c>
    </row>
    <row r="1022" spans="1:5" ht="16.5" customHeight="1">
      <c r="A1022" s="13">
        <v>1020</v>
      </c>
      <c r="B1022" s="14" t="s">
        <v>23</v>
      </c>
      <c r="C1022" s="13" t="str">
        <f>"2020143721"</f>
        <v>2020143721</v>
      </c>
      <c r="D1022" s="15">
        <v>60.98</v>
      </c>
      <c r="E1022" s="15" t="s">
        <v>8</v>
      </c>
    </row>
    <row r="1023" spans="1:5" ht="16.5" customHeight="1">
      <c r="A1023" s="13">
        <v>1021</v>
      </c>
      <c r="B1023" s="14" t="s">
        <v>23</v>
      </c>
      <c r="C1023" s="13" t="str">
        <f>"2020143124"</f>
        <v>2020143124</v>
      </c>
      <c r="D1023" s="15">
        <v>60.9</v>
      </c>
      <c r="E1023" s="15" t="s">
        <v>8</v>
      </c>
    </row>
    <row r="1024" spans="1:5" ht="16.5" customHeight="1">
      <c r="A1024" s="13">
        <v>1022</v>
      </c>
      <c r="B1024" s="14" t="s">
        <v>23</v>
      </c>
      <c r="C1024" s="13" t="str">
        <f>"2020143213"</f>
        <v>2020143213</v>
      </c>
      <c r="D1024" s="15">
        <v>60.87</v>
      </c>
      <c r="E1024" s="15" t="s">
        <v>8</v>
      </c>
    </row>
    <row r="1025" spans="1:5" ht="16.5" customHeight="1">
      <c r="A1025" s="13">
        <v>1023</v>
      </c>
      <c r="B1025" s="14" t="s">
        <v>23</v>
      </c>
      <c r="C1025" s="13" t="str">
        <f>"2020143321"</f>
        <v>2020143321</v>
      </c>
      <c r="D1025" s="15">
        <v>60.66</v>
      </c>
      <c r="E1025" s="15" t="s">
        <v>8</v>
      </c>
    </row>
    <row r="1026" spans="1:5" ht="16.5" customHeight="1">
      <c r="A1026" s="13">
        <v>1024</v>
      </c>
      <c r="B1026" s="14" t="s">
        <v>23</v>
      </c>
      <c r="C1026" s="13" t="str">
        <f>"2020143727"</f>
        <v>2020143727</v>
      </c>
      <c r="D1026" s="15">
        <v>60.65</v>
      </c>
      <c r="E1026" s="15" t="s">
        <v>8</v>
      </c>
    </row>
    <row r="1027" spans="1:5" ht="16.5" customHeight="1">
      <c r="A1027" s="13">
        <v>1025</v>
      </c>
      <c r="B1027" s="14" t="s">
        <v>23</v>
      </c>
      <c r="C1027" s="13" t="str">
        <f>"2020143226"</f>
        <v>2020143226</v>
      </c>
      <c r="D1027" s="15">
        <v>60.48</v>
      </c>
      <c r="E1027" s="15" t="s">
        <v>8</v>
      </c>
    </row>
    <row r="1028" spans="1:5" ht="16.5" customHeight="1">
      <c r="A1028" s="13">
        <v>1026</v>
      </c>
      <c r="B1028" s="14" t="s">
        <v>23</v>
      </c>
      <c r="C1028" s="13" t="str">
        <f>"2020143210"</f>
        <v>2020143210</v>
      </c>
      <c r="D1028" s="15">
        <v>60.33</v>
      </c>
      <c r="E1028" s="15" t="s">
        <v>8</v>
      </c>
    </row>
    <row r="1029" spans="1:5" ht="16.5" customHeight="1">
      <c r="A1029" s="13">
        <v>1027</v>
      </c>
      <c r="B1029" s="14" t="s">
        <v>23</v>
      </c>
      <c r="C1029" s="13" t="str">
        <f>"2020143202"</f>
        <v>2020143202</v>
      </c>
      <c r="D1029" s="15">
        <v>60.31</v>
      </c>
      <c r="E1029" s="15" t="s">
        <v>8</v>
      </c>
    </row>
    <row r="1030" spans="1:5" ht="16.5" customHeight="1">
      <c r="A1030" s="13">
        <v>1028</v>
      </c>
      <c r="B1030" s="14" t="s">
        <v>23</v>
      </c>
      <c r="C1030" s="13" t="str">
        <f>"2020143026"</f>
        <v>2020143026</v>
      </c>
      <c r="D1030" s="15">
        <v>60.16</v>
      </c>
      <c r="E1030" s="15" t="s">
        <v>8</v>
      </c>
    </row>
    <row r="1031" spans="1:5" ht="16.5" customHeight="1">
      <c r="A1031" s="13">
        <v>1029</v>
      </c>
      <c r="B1031" s="14" t="s">
        <v>23</v>
      </c>
      <c r="C1031" s="13" t="str">
        <f>"2020143520"</f>
        <v>2020143520</v>
      </c>
      <c r="D1031" s="15">
        <v>60.1</v>
      </c>
      <c r="E1031" s="15" t="s">
        <v>8</v>
      </c>
    </row>
    <row r="1032" spans="1:5" ht="16.5" customHeight="1">
      <c r="A1032" s="13">
        <v>1030</v>
      </c>
      <c r="B1032" s="14" t="s">
        <v>23</v>
      </c>
      <c r="C1032" s="13" t="str">
        <f>"2020143416"</f>
        <v>2020143416</v>
      </c>
      <c r="D1032" s="15">
        <v>60.07</v>
      </c>
      <c r="E1032" s="15" t="s">
        <v>8</v>
      </c>
    </row>
    <row r="1033" spans="1:5" ht="16.5" customHeight="1">
      <c r="A1033" s="13">
        <v>1031</v>
      </c>
      <c r="B1033" s="14" t="s">
        <v>23</v>
      </c>
      <c r="C1033" s="13" t="str">
        <f>"2020143401"</f>
        <v>2020143401</v>
      </c>
      <c r="D1033" s="15">
        <v>60.02</v>
      </c>
      <c r="E1033" s="15" t="s">
        <v>8</v>
      </c>
    </row>
    <row r="1034" spans="1:5" ht="16.5" customHeight="1">
      <c r="A1034" s="13">
        <v>1032</v>
      </c>
      <c r="B1034" s="14" t="s">
        <v>23</v>
      </c>
      <c r="C1034" s="13" t="str">
        <f>"2020143524"</f>
        <v>2020143524</v>
      </c>
      <c r="D1034" s="15">
        <v>59.84</v>
      </c>
      <c r="E1034" s="15" t="s">
        <v>8</v>
      </c>
    </row>
    <row r="1035" spans="1:5" ht="16.5" customHeight="1">
      <c r="A1035" s="13">
        <v>1033</v>
      </c>
      <c r="B1035" s="14" t="s">
        <v>23</v>
      </c>
      <c r="C1035" s="13" t="str">
        <f>"2020143402"</f>
        <v>2020143402</v>
      </c>
      <c r="D1035" s="15">
        <v>59.76</v>
      </c>
      <c r="E1035" s="15" t="s">
        <v>8</v>
      </c>
    </row>
    <row r="1036" spans="1:5" ht="16.5" customHeight="1">
      <c r="A1036" s="13">
        <v>1034</v>
      </c>
      <c r="B1036" s="14" t="s">
        <v>23</v>
      </c>
      <c r="C1036" s="13" t="str">
        <f>"2020143107"</f>
        <v>2020143107</v>
      </c>
      <c r="D1036" s="15">
        <v>59.67</v>
      </c>
      <c r="E1036" s="15" t="s">
        <v>8</v>
      </c>
    </row>
    <row r="1037" spans="1:5" ht="16.5" customHeight="1">
      <c r="A1037" s="13">
        <v>1035</v>
      </c>
      <c r="B1037" s="14" t="s">
        <v>23</v>
      </c>
      <c r="C1037" s="13" t="str">
        <f>"2020143327"</f>
        <v>2020143327</v>
      </c>
      <c r="D1037" s="15">
        <v>59.61</v>
      </c>
      <c r="E1037" s="15" t="s">
        <v>8</v>
      </c>
    </row>
    <row r="1038" spans="1:5" ht="16.5" customHeight="1">
      <c r="A1038" s="13">
        <v>1036</v>
      </c>
      <c r="B1038" s="14" t="s">
        <v>23</v>
      </c>
      <c r="C1038" s="13" t="str">
        <f>"2020143404"</f>
        <v>2020143404</v>
      </c>
      <c r="D1038" s="15">
        <v>59.59</v>
      </c>
      <c r="E1038" s="15" t="s">
        <v>8</v>
      </c>
    </row>
    <row r="1039" spans="1:5" ht="16.5" customHeight="1">
      <c r="A1039" s="13">
        <v>1037</v>
      </c>
      <c r="B1039" s="14" t="s">
        <v>23</v>
      </c>
      <c r="C1039" s="13" t="str">
        <f>"2020143203"</f>
        <v>2020143203</v>
      </c>
      <c r="D1039" s="15">
        <v>59.48</v>
      </c>
      <c r="E1039" s="15" t="s">
        <v>8</v>
      </c>
    </row>
    <row r="1040" spans="1:5" ht="16.5" customHeight="1">
      <c r="A1040" s="13">
        <v>1038</v>
      </c>
      <c r="B1040" s="14" t="s">
        <v>23</v>
      </c>
      <c r="C1040" s="13" t="str">
        <f>"2020143730"</f>
        <v>2020143730</v>
      </c>
      <c r="D1040" s="15">
        <v>59.3</v>
      </c>
      <c r="E1040" s="15" t="s">
        <v>8</v>
      </c>
    </row>
    <row r="1041" spans="1:5" ht="16.5" customHeight="1">
      <c r="A1041" s="13">
        <v>1039</v>
      </c>
      <c r="B1041" s="14" t="s">
        <v>23</v>
      </c>
      <c r="C1041" s="13" t="str">
        <f>"2020143712"</f>
        <v>2020143712</v>
      </c>
      <c r="D1041" s="15">
        <v>59.28</v>
      </c>
      <c r="E1041" s="15" t="s">
        <v>8</v>
      </c>
    </row>
    <row r="1042" spans="1:5" ht="16.5" customHeight="1">
      <c r="A1042" s="13">
        <v>1040</v>
      </c>
      <c r="B1042" s="14" t="s">
        <v>23</v>
      </c>
      <c r="C1042" s="13" t="str">
        <f>"2020143211"</f>
        <v>2020143211</v>
      </c>
      <c r="D1042" s="15">
        <v>59.26</v>
      </c>
      <c r="E1042" s="15" t="s">
        <v>8</v>
      </c>
    </row>
    <row r="1043" spans="1:5" ht="16.5" customHeight="1">
      <c r="A1043" s="13">
        <v>1041</v>
      </c>
      <c r="B1043" s="14" t="s">
        <v>23</v>
      </c>
      <c r="C1043" s="13" t="str">
        <f>"2020143305"</f>
        <v>2020143305</v>
      </c>
      <c r="D1043" s="15">
        <v>59.26</v>
      </c>
      <c r="E1043" s="15" t="s">
        <v>8</v>
      </c>
    </row>
    <row r="1044" spans="1:5" ht="16.5" customHeight="1">
      <c r="A1044" s="13">
        <v>1042</v>
      </c>
      <c r="B1044" s="14" t="s">
        <v>23</v>
      </c>
      <c r="C1044" s="13" t="str">
        <f>"2020143703"</f>
        <v>2020143703</v>
      </c>
      <c r="D1044" s="15">
        <v>59.09</v>
      </c>
      <c r="E1044" s="15" t="s">
        <v>8</v>
      </c>
    </row>
    <row r="1045" spans="1:5" ht="16.5" customHeight="1">
      <c r="A1045" s="13">
        <v>1043</v>
      </c>
      <c r="B1045" s="14" t="s">
        <v>23</v>
      </c>
      <c r="C1045" s="13" t="str">
        <f>"2020143711"</f>
        <v>2020143711</v>
      </c>
      <c r="D1045" s="15">
        <v>58.82</v>
      </c>
      <c r="E1045" s="15" t="s">
        <v>8</v>
      </c>
    </row>
    <row r="1046" spans="1:5" ht="16.5" customHeight="1">
      <c r="A1046" s="13">
        <v>1044</v>
      </c>
      <c r="B1046" s="14" t="s">
        <v>23</v>
      </c>
      <c r="C1046" s="13" t="str">
        <f>"2020143427"</f>
        <v>2020143427</v>
      </c>
      <c r="D1046" s="15">
        <v>58.75</v>
      </c>
      <c r="E1046" s="15" t="s">
        <v>8</v>
      </c>
    </row>
    <row r="1047" spans="1:5" ht="16.5" customHeight="1">
      <c r="A1047" s="13">
        <v>1045</v>
      </c>
      <c r="B1047" s="14" t="s">
        <v>23</v>
      </c>
      <c r="C1047" s="13" t="str">
        <f>"2020143129"</f>
        <v>2020143129</v>
      </c>
      <c r="D1047" s="15">
        <v>58.51</v>
      </c>
      <c r="E1047" s="15" t="s">
        <v>8</v>
      </c>
    </row>
    <row r="1048" spans="1:5" ht="16.5" customHeight="1">
      <c r="A1048" s="13">
        <v>1046</v>
      </c>
      <c r="B1048" s="14" t="s">
        <v>23</v>
      </c>
      <c r="C1048" s="13" t="str">
        <f>"2020143216"</f>
        <v>2020143216</v>
      </c>
      <c r="D1048" s="15">
        <v>58.49</v>
      </c>
      <c r="E1048" s="15" t="s">
        <v>8</v>
      </c>
    </row>
    <row r="1049" spans="1:5" ht="16.5" customHeight="1">
      <c r="A1049" s="13">
        <v>1047</v>
      </c>
      <c r="B1049" s="14" t="s">
        <v>23</v>
      </c>
      <c r="C1049" s="13" t="str">
        <f>"2020143526"</f>
        <v>2020143526</v>
      </c>
      <c r="D1049" s="15">
        <v>58.25</v>
      </c>
      <c r="E1049" s="15" t="s">
        <v>8</v>
      </c>
    </row>
    <row r="1050" spans="1:5" ht="16.5" customHeight="1">
      <c r="A1050" s="13">
        <v>1048</v>
      </c>
      <c r="B1050" s="14" t="s">
        <v>23</v>
      </c>
      <c r="C1050" s="13" t="str">
        <f>"2020143030"</f>
        <v>2020143030</v>
      </c>
      <c r="D1050" s="15">
        <v>58.17</v>
      </c>
      <c r="E1050" s="15" t="s">
        <v>8</v>
      </c>
    </row>
    <row r="1051" spans="1:5" ht="16.5" customHeight="1">
      <c r="A1051" s="13">
        <v>1049</v>
      </c>
      <c r="B1051" s="14" t="s">
        <v>23</v>
      </c>
      <c r="C1051" s="13" t="str">
        <f>"2020143710"</f>
        <v>2020143710</v>
      </c>
      <c r="D1051" s="15">
        <v>58.17</v>
      </c>
      <c r="E1051" s="15" t="s">
        <v>8</v>
      </c>
    </row>
    <row r="1052" spans="1:5" ht="16.5" customHeight="1">
      <c r="A1052" s="13">
        <v>1050</v>
      </c>
      <c r="B1052" s="14" t="s">
        <v>23</v>
      </c>
      <c r="C1052" s="13" t="str">
        <f>"2020143715"</f>
        <v>2020143715</v>
      </c>
      <c r="D1052" s="15">
        <v>58.08</v>
      </c>
      <c r="E1052" s="15" t="s">
        <v>8</v>
      </c>
    </row>
    <row r="1053" spans="1:5" ht="16.5" customHeight="1">
      <c r="A1053" s="13">
        <v>1051</v>
      </c>
      <c r="B1053" s="14" t="s">
        <v>23</v>
      </c>
      <c r="C1053" s="13" t="str">
        <f>"2020143519"</f>
        <v>2020143519</v>
      </c>
      <c r="D1053" s="15">
        <v>57.88</v>
      </c>
      <c r="E1053" s="15" t="s">
        <v>8</v>
      </c>
    </row>
    <row r="1054" spans="1:5" ht="16.5" customHeight="1">
      <c r="A1054" s="13">
        <v>1052</v>
      </c>
      <c r="B1054" s="14" t="s">
        <v>23</v>
      </c>
      <c r="C1054" s="13" t="str">
        <f>"2020143126"</f>
        <v>2020143126</v>
      </c>
      <c r="D1054" s="15">
        <v>57.82</v>
      </c>
      <c r="E1054" s="15" t="s">
        <v>8</v>
      </c>
    </row>
    <row r="1055" spans="1:5" ht="16.5" customHeight="1">
      <c r="A1055" s="13">
        <v>1053</v>
      </c>
      <c r="B1055" s="14" t="s">
        <v>23</v>
      </c>
      <c r="C1055" s="13" t="str">
        <f>"2020143713"</f>
        <v>2020143713</v>
      </c>
      <c r="D1055" s="15">
        <v>57.82</v>
      </c>
      <c r="E1055" s="15" t="s">
        <v>8</v>
      </c>
    </row>
    <row r="1056" spans="1:5" ht="16.5" customHeight="1">
      <c r="A1056" s="13">
        <v>1054</v>
      </c>
      <c r="B1056" s="14" t="s">
        <v>23</v>
      </c>
      <c r="C1056" s="13" t="str">
        <f>"2020143717"</f>
        <v>2020143717</v>
      </c>
      <c r="D1056" s="15">
        <v>57.82</v>
      </c>
      <c r="E1056" s="15" t="s">
        <v>8</v>
      </c>
    </row>
    <row r="1057" spans="1:5" ht="16.5" customHeight="1">
      <c r="A1057" s="13">
        <v>1055</v>
      </c>
      <c r="B1057" s="14" t="s">
        <v>23</v>
      </c>
      <c r="C1057" s="13" t="str">
        <f>"2020143117"</f>
        <v>2020143117</v>
      </c>
      <c r="D1057" s="15">
        <v>57.75</v>
      </c>
      <c r="E1057" s="15" t="s">
        <v>8</v>
      </c>
    </row>
    <row r="1058" spans="1:5" ht="16.5" customHeight="1">
      <c r="A1058" s="13">
        <v>1056</v>
      </c>
      <c r="B1058" s="14" t="s">
        <v>23</v>
      </c>
      <c r="C1058" s="13" t="str">
        <f>"2020143729"</f>
        <v>2020143729</v>
      </c>
      <c r="D1058" s="15">
        <v>57.5</v>
      </c>
      <c r="E1058" s="15" t="s">
        <v>8</v>
      </c>
    </row>
    <row r="1059" spans="1:5" ht="16.5" customHeight="1">
      <c r="A1059" s="13">
        <v>1057</v>
      </c>
      <c r="B1059" s="14" t="s">
        <v>23</v>
      </c>
      <c r="C1059" s="13" t="str">
        <f>"2020143229"</f>
        <v>2020143229</v>
      </c>
      <c r="D1059" s="15">
        <v>57.16</v>
      </c>
      <c r="E1059" s="15" t="s">
        <v>8</v>
      </c>
    </row>
    <row r="1060" spans="1:5" ht="16.5" customHeight="1">
      <c r="A1060" s="13">
        <v>1058</v>
      </c>
      <c r="B1060" s="14" t="s">
        <v>23</v>
      </c>
      <c r="C1060" s="13" t="str">
        <f>"2020143405"</f>
        <v>2020143405</v>
      </c>
      <c r="D1060" s="15">
        <v>57.13</v>
      </c>
      <c r="E1060" s="15" t="s">
        <v>8</v>
      </c>
    </row>
    <row r="1061" spans="1:5" ht="16.5" customHeight="1">
      <c r="A1061" s="13">
        <v>1059</v>
      </c>
      <c r="B1061" s="14" t="s">
        <v>23</v>
      </c>
      <c r="C1061" s="13" t="str">
        <f>"2020143411"</f>
        <v>2020143411</v>
      </c>
      <c r="D1061" s="15">
        <v>57.12</v>
      </c>
      <c r="E1061" s="15" t="s">
        <v>8</v>
      </c>
    </row>
    <row r="1062" spans="1:5" ht="16.5" customHeight="1">
      <c r="A1062" s="13">
        <v>1060</v>
      </c>
      <c r="B1062" s="14" t="s">
        <v>23</v>
      </c>
      <c r="C1062" s="13" t="str">
        <f>"2020143511"</f>
        <v>2020143511</v>
      </c>
      <c r="D1062" s="15">
        <v>57.02</v>
      </c>
      <c r="E1062" s="15" t="s">
        <v>8</v>
      </c>
    </row>
    <row r="1063" spans="1:5" ht="16.5" customHeight="1">
      <c r="A1063" s="13">
        <v>1061</v>
      </c>
      <c r="B1063" s="14" t="s">
        <v>23</v>
      </c>
      <c r="C1063" s="13" t="str">
        <f>"2020143506"</f>
        <v>2020143506</v>
      </c>
      <c r="D1063" s="15">
        <v>56.6</v>
      </c>
      <c r="E1063" s="15" t="s">
        <v>8</v>
      </c>
    </row>
    <row r="1064" spans="1:5" ht="16.5" customHeight="1">
      <c r="A1064" s="13">
        <v>1062</v>
      </c>
      <c r="B1064" s="14" t="s">
        <v>23</v>
      </c>
      <c r="C1064" s="13" t="str">
        <f>"2020143623"</f>
        <v>2020143623</v>
      </c>
      <c r="D1064" s="15">
        <v>56.59</v>
      </c>
      <c r="E1064" s="15" t="s">
        <v>8</v>
      </c>
    </row>
    <row r="1065" spans="1:5" ht="16.5" customHeight="1">
      <c r="A1065" s="13">
        <v>1063</v>
      </c>
      <c r="B1065" s="14" t="s">
        <v>23</v>
      </c>
      <c r="C1065" s="13" t="str">
        <f>"2020143314"</f>
        <v>2020143314</v>
      </c>
      <c r="D1065" s="15">
        <v>56.5</v>
      </c>
      <c r="E1065" s="15" t="s">
        <v>8</v>
      </c>
    </row>
    <row r="1066" spans="1:5" ht="16.5" customHeight="1">
      <c r="A1066" s="13">
        <v>1064</v>
      </c>
      <c r="B1066" s="14" t="s">
        <v>23</v>
      </c>
      <c r="C1066" s="13" t="str">
        <f>"2020143624"</f>
        <v>2020143624</v>
      </c>
      <c r="D1066" s="15">
        <v>56.34</v>
      </c>
      <c r="E1066" s="15" t="s">
        <v>8</v>
      </c>
    </row>
    <row r="1067" spans="1:5" ht="16.5" customHeight="1">
      <c r="A1067" s="13">
        <v>1065</v>
      </c>
      <c r="B1067" s="14" t="s">
        <v>23</v>
      </c>
      <c r="C1067" s="13" t="str">
        <f>"2020143615"</f>
        <v>2020143615</v>
      </c>
      <c r="D1067" s="15">
        <v>56.32</v>
      </c>
      <c r="E1067" s="15" t="s">
        <v>8</v>
      </c>
    </row>
    <row r="1068" spans="1:5" ht="16.5" customHeight="1">
      <c r="A1068" s="13">
        <v>1066</v>
      </c>
      <c r="B1068" s="14" t="s">
        <v>23</v>
      </c>
      <c r="C1068" s="13" t="str">
        <f>"2020143104"</f>
        <v>2020143104</v>
      </c>
      <c r="D1068" s="15">
        <v>56.24</v>
      </c>
      <c r="E1068" s="15" t="s">
        <v>8</v>
      </c>
    </row>
    <row r="1069" spans="1:5" ht="16.5" customHeight="1">
      <c r="A1069" s="13">
        <v>1067</v>
      </c>
      <c r="B1069" s="14" t="s">
        <v>23</v>
      </c>
      <c r="C1069" s="13" t="str">
        <f>"2020143303"</f>
        <v>2020143303</v>
      </c>
      <c r="D1069" s="15">
        <v>56.09</v>
      </c>
      <c r="E1069" s="15" t="s">
        <v>8</v>
      </c>
    </row>
    <row r="1070" spans="1:5" ht="16.5" customHeight="1">
      <c r="A1070" s="13">
        <v>1068</v>
      </c>
      <c r="B1070" s="14" t="s">
        <v>23</v>
      </c>
      <c r="C1070" s="13" t="str">
        <f>"2020143122"</f>
        <v>2020143122</v>
      </c>
      <c r="D1070" s="15">
        <v>55.58</v>
      </c>
      <c r="E1070" s="15" t="s">
        <v>8</v>
      </c>
    </row>
    <row r="1071" spans="1:5" ht="16.5" customHeight="1">
      <c r="A1071" s="13">
        <v>1069</v>
      </c>
      <c r="B1071" s="14" t="s">
        <v>23</v>
      </c>
      <c r="C1071" s="13" t="str">
        <f>"2020143208"</f>
        <v>2020143208</v>
      </c>
      <c r="D1071" s="15">
        <v>55.51</v>
      </c>
      <c r="E1071" s="15" t="s">
        <v>8</v>
      </c>
    </row>
    <row r="1072" spans="1:5" ht="16.5" customHeight="1">
      <c r="A1072" s="13">
        <v>1070</v>
      </c>
      <c r="B1072" s="14" t="s">
        <v>23</v>
      </c>
      <c r="C1072" s="13" t="str">
        <f>"2020143523"</f>
        <v>2020143523</v>
      </c>
      <c r="D1072" s="15">
        <v>55.25</v>
      </c>
      <c r="E1072" s="15" t="s">
        <v>8</v>
      </c>
    </row>
    <row r="1073" spans="1:5" ht="16.5" customHeight="1">
      <c r="A1073" s="13">
        <v>1071</v>
      </c>
      <c r="B1073" s="14" t="s">
        <v>23</v>
      </c>
      <c r="C1073" s="13" t="str">
        <f>"2020143131"</f>
        <v>2020143131</v>
      </c>
      <c r="D1073" s="15">
        <v>55.06</v>
      </c>
      <c r="E1073" s="15" t="s">
        <v>8</v>
      </c>
    </row>
    <row r="1074" spans="1:5" ht="16.5" customHeight="1">
      <c r="A1074" s="13">
        <v>1072</v>
      </c>
      <c r="B1074" s="14" t="s">
        <v>23</v>
      </c>
      <c r="C1074" s="13" t="str">
        <f>"2020143619"</f>
        <v>2020143619</v>
      </c>
      <c r="D1074" s="15">
        <v>55.01</v>
      </c>
      <c r="E1074" s="15" t="s">
        <v>8</v>
      </c>
    </row>
    <row r="1075" spans="1:5" ht="16.5" customHeight="1">
      <c r="A1075" s="13">
        <v>1073</v>
      </c>
      <c r="B1075" s="14" t="s">
        <v>23</v>
      </c>
      <c r="C1075" s="13" t="str">
        <f>"2020143602"</f>
        <v>2020143602</v>
      </c>
      <c r="D1075" s="15">
        <v>54.84</v>
      </c>
      <c r="E1075" s="15" t="s">
        <v>8</v>
      </c>
    </row>
    <row r="1076" spans="1:5" ht="16.5" customHeight="1">
      <c r="A1076" s="13">
        <v>1074</v>
      </c>
      <c r="B1076" s="14" t="s">
        <v>23</v>
      </c>
      <c r="C1076" s="13" t="str">
        <f>"2020143329"</f>
        <v>2020143329</v>
      </c>
      <c r="D1076" s="15">
        <v>54.83</v>
      </c>
      <c r="E1076" s="15" t="s">
        <v>8</v>
      </c>
    </row>
    <row r="1077" spans="1:5" ht="16.5" customHeight="1">
      <c r="A1077" s="13">
        <v>1075</v>
      </c>
      <c r="B1077" s="14" t="s">
        <v>23</v>
      </c>
      <c r="C1077" s="13" t="str">
        <f>"2020143219"</f>
        <v>2020143219</v>
      </c>
      <c r="D1077" s="15">
        <v>54.67</v>
      </c>
      <c r="E1077" s="15" t="s">
        <v>8</v>
      </c>
    </row>
    <row r="1078" spans="1:5" ht="16.5" customHeight="1">
      <c r="A1078" s="13">
        <v>1076</v>
      </c>
      <c r="B1078" s="14" t="s">
        <v>23</v>
      </c>
      <c r="C1078" s="13" t="str">
        <f>"2020143627"</f>
        <v>2020143627</v>
      </c>
      <c r="D1078" s="15">
        <v>54.66</v>
      </c>
      <c r="E1078" s="15" t="s">
        <v>8</v>
      </c>
    </row>
    <row r="1079" spans="1:5" ht="16.5" customHeight="1">
      <c r="A1079" s="13">
        <v>1077</v>
      </c>
      <c r="B1079" s="14" t="s">
        <v>23</v>
      </c>
      <c r="C1079" s="13" t="str">
        <f>"2020143311"</f>
        <v>2020143311</v>
      </c>
      <c r="D1079" s="15">
        <v>54.59</v>
      </c>
      <c r="E1079" s="15" t="s">
        <v>8</v>
      </c>
    </row>
    <row r="1080" spans="1:5" ht="16.5" customHeight="1">
      <c r="A1080" s="13">
        <v>1078</v>
      </c>
      <c r="B1080" s="14" t="s">
        <v>23</v>
      </c>
      <c r="C1080" s="13" t="str">
        <f>"2020143409"</f>
        <v>2020143409</v>
      </c>
      <c r="D1080" s="15">
        <v>54.4</v>
      </c>
      <c r="E1080" s="15" t="s">
        <v>8</v>
      </c>
    </row>
    <row r="1081" spans="1:5" ht="16.5" customHeight="1">
      <c r="A1081" s="13">
        <v>1079</v>
      </c>
      <c r="B1081" s="14" t="s">
        <v>23</v>
      </c>
      <c r="C1081" s="13" t="str">
        <f>"2020143127"</f>
        <v>2020143127</v>
      </c>
      <c r="D1081" s="15">
        <v>54.35</v>
      </c>
      <c r="E1081" s="15" t="s">
        <v>8</v>
      </c>
    </row>
    <row r="1082" spans="1:5" ht="16.5" customHeight="1">
      <c r="A1082" s="13">
        <v>1080</v>
      </c>
      <c r="B1082" s="14" t="s">
        <v>23</v>
      </c>
      <c r="C1082" s="13" t="str">
        <f>"2020143110"</f>
        <v>2020143110</v>
      </c>
      <c r="D1082" s="15">
        <v>54.25</v>
      </c>
      <c r="E1082" s="15" t="s">
        <v>8</v>
      </c>
    </row>
    <row r="1083" spans="1:5" ht="16.5" customHeight="1">
      <c r="A1083" s="13">
        <v>1081</v>
      </c>
      <c r="B1083" s="14" t="s">
        <v>23</v>
      </c>
      <c r="C1083" s="13" t="str">
        <f>"2020143621"</f>
        <v>2020143621</v>
      </c>
      <c r="D1083" s="15">
        <v>53.99</v>
      </c>
      <c r="E1083" s="15" t="s">
        <v>8</v>
      </c>
    </row>
    <row r="1084" spans="1:5" ht="16.5" customHeight="1">
      <c r="A1084" s="13">
        <v>1082</v>
      </c>
      <c r="B1084" s="14" t="s">
        <v>23</v>
      </c>
      <c r="C1084" s="13" t="str">
        <f>"2020143422"</f>
        <v>2020143422</v>
      </c>
      <c r="D1084" s="15">
        <v>53.73</v>
      </c>
      <c r="E1084" s="15" t="s">
        <v>8</v>
      </c>
    </row>
    <row r="1085" spans="1:5" ht="16.5" customHeight="1">
      <c r="A1085" s="13">
        <v>1083</v>
      </c>
      <c r="B1085" s="14" t="s">
        <v>23</v>
      </c>
      <c r="C1085" s="13" t="str">
        <f>"2020143507"</f>
        <v>2020143507</v>
      </c>
      <c r="D1085" s="15">
        <v>53.67</v>
      </c>
      <c r="E1085" s="15" t="s">
        <v>8</v>
      </c>
    </row>
    <row r="1086" spans="1:5" ht="16.5" customHeight="1">
      <c r="A1086" s="13">
        <v>1084</v>
      </c>
      <c r="B1086" s="14" t="s">
        <v>23</v>
      </c>
      <c r="C1086" s="13" t="str">
        <f>"2020143529"</f>
        <v>2020143529</v>
      </c>
      <c r="D1086" s="15">
        <v>53.51</v>
      </c>
      <c r="E1086" s="15" t="s">
        <v>8</v>
      </c>
    </row>
    <row r="1087" spans="1:5" ht="16.5" customHeight="1">
      <c r="A1087" s="13">
        <v>1085</v>
      </c>
      <c r="B1087" s="14" t="s">
        <v>23</v>
      </c>
      <c r="C1087" s="13" t="str">
        <f>"2020143206"</f>
        <v>2020143206</v>
      </c>
      <c r="D1087" s="15">
        <v>53.01</v>
      </c>
      <c r="E1087" s="15" t="s">
        <v>8</v>
      </c>
    </row>
    <row r="1088" spans="1:5" ht="16.5" customHeight="1">
      <c r="A1088" s="13">
        <v>1086</v>
      </c>
      <c r="B1088" s="14" t="s">
        <v>23</v>
      </c>
      <c r="C1088" s="13" t="str">
        <f>"2020143231"</f>
        <v>2020143231</v>
      </c>
      <c r="D1088" s="15">
        <v>52.74</v>
      </c>
      <c r="E1088" s="15" t="s">
        <v>8</v>
      </c>
    </row>
    <row r="1089" spans="1:5" ht="16.5" customHeight="1">
      <c r="A1089" s="13">
        <v>1087</v>
      </c>
      <c r="B1089" s="14" t="s">
        <v>23</v>
      </c>
      <c r="C1089" s="13" t="str">
        <f>"2020143204"</f>
        <v>2020143204</v>
      </c>
      <c r="D1089" s="15">
        <v>52.73</v>
      </c>
      <c r="E1089" s="15" t="s">
        <v>8</v>
      </c>
    </row>
    <row r="1090" spans="1:5" ht="16.5" customHeight="1">
      <c r="A1090" s="13">
        <v>1088</v>
      </c>
      <c r="B1090" s="14" t="s">
        <v>23</v>
      </c>
      <c r="C1090" s="13" t="str">
        <f>"2020143413"</f>
        <v>2020143413</v>
      </c>
      <c r="D1090" s="15">
        <v>52.64</v>
      </c>
      <c r="E1090" s="15" t="s">
        <v>8</v>
      </c>
    </row>
    <row r="1091" spans="1:5" ht="16.5" customHeight="1">
      <c r="A1091" s="13">
        <v>1089</v>
      </c>
      <c r="B1091" s="14" t="s">
        <v>23</v>
      </c>
      <c r="C1091" s="13" t="str">
        <f>"2020143611"</f>
        <v>2020143611</v>
      </c>
      <c r="D1091" s="15">
        <v>52.45</v>
      </c>
      <c r="E1091" s="15" t="s">
        <v>8</v>
      </c>
    </row>
    <row r="1092" spans="1:5" ht="16.5" customHeight="1">
      <c r="A1092" s="13">
        <v>1090</v>
      </c>
      <c r="B1092" s="14" t="s">
        <v>23</v>
      </c>
      <c r="C1092" s="13" t="str">
        <f>"2020143702"</f>
        <v>2020143702</v>
      </c>
      <c r="D1092" s="15">
        <v>52.33</v>
      </c>
      <c r="E1092" s="15" t="s">
        <v>8</v>
      </c>
    </row>
    <row r="1093" spans="1:5" ht="16.5" customHeight="1">
      <c r="A1093" s="13">
        <v>1091</v>
      </c>
      <c r="B1093" s="14" t="s">
        <v>23</v>
      </c>
      <c r="C1093" s="13" t="str">
        <f>"2020143027"</f>
        <v>2020143027</v>
      </c>
      <c r="D1093" s="15">
        <v>52.17</v>
      </c>
      <c r="E1093" s="15" t="s">
        <v>8</v>
      </c>
    </row>
    <row r="1094" spans="1:5" ht="16.5" customHeight="1">
      <c r="A1094" s="13">
        <v>1092</v>
      </c>
      <c r="B1094" s="14" t="s">
        <v>23</v>
      </c>
      <c r="C1094" s="13" t="str">
        <f>"2020143430"</f>
        <v>2020143430</v>
      </c>
      <c r="D1094" s="15">
        <v>52</v>
      </c>
      <c r="E1094" s="15" t="s">
        <v>8</v>
      </c>
    </row>
    <row r="1095" spans="1:5" ht="16.5" customHeight="1">
      <c r="A1095" s="13">
        <v>1093</v>
      </c>
      <c r="B1095" s="14" t="s">
        <v>23</v>
      </c>
      <c r="C1095" s="13" t="str">
        <f>"2020143207"</f>
        <v>2020143207</v>
      </c>
      <c r="D1095" s="15">
        <v>51.51</v>
      </c>
      <c r="E1095" s="15" t="s">
        <v>8</v>
      </c>
    </row>
    <row r="1096" spans="1:5" ht="16.5" customHeight="1">
      <c r="A1096" s="13">
        <v>1094</v>
      </c>
      <c r="B1096" s="14" t="s">
        <v>23</v>
      </c>
      <c r="C1096" s="13" t="str">
        <f>"2020143116"</f>
        <v>2020143116</v>
      </c>
      <c r="D1096" s="15">
        <v>51.33</v>
      </c>
      <c r="E1096" s="15" t="s">
        <v>8</v>
      </c>
    </row>
    <row r="1097" spans="1:5" ht="16.5" customHeight="1">
      <c r="A1097" s="13">
        <v>1095</v>
      </c>
      <c r="B1097" s="14" t="s">
        <v>23</v>
      </c>
      <c r="C1097" s="13" t="str">
        <f>"2020143230"</f>
        <v>2020143230</v>
      </c>
      <c r="D1097" s="15">
        <v>51.15</v>
      </c>
      <c r="E1097" s="15" t="s">
        <v>8</v>
      </c>
    </row>
    <row r="1098" spans="1:5" ht="16.5" customHeight="1">
      <c r="A1098" s="13">
        <v>1096</v>
      </c>
      <c r="B1098" s="14" t="s">
        <v>23</v>
      </c>
      <c r="C1098" s="13" t="str">
        <f>"2020143118"</f>
        <v>2020143118</v>
      </c>
      <c r="D1098" s="15">
        <v>51.12</v>
      </c>
      <c r="E1098" s="15" t="s">
        <v>8</v>
      </c>
    </row>
    <row r="1099" spans="1:5" ht="16.5" customHeight="1">
      <c r="A1099" s="13">
        <v>1097</v>
      </c>
      <c r="B1099" s="14" t="s">
        <v>23</v>
      </c>
      <c r="C1099" s="13" t="str">
        <f>"2020143718"</f>
        <v>2020143718</v>
      </c>
      <c r="D1099" s="15">
        <v>50.92</v>
      </c>
      <c r="E1099" s="15" t="s">
        <v>8</v>
      </c>
    </row>
    <row r="1100" spans="1:5" ht="16.5" customHeight="1">
      <c r="A1100" s="13">
        <v>1098</v>
      </c>
      <c r="B1100" s="14" t="s">
        <v>23</v>
      </c>
      <c r="C1100" s="13" t="str">
        <f>"2020143631"</f>
        <v>2020143631</v>
      </c>
      <c r="D1100" s="15">
        <v>50.4</v>
      </c>
      <c r="E1100" s="15" t="s">
        <v>8</v>
      </c>
    </row>
    <row r="1101" spans="1:5" ht="16.5" customHeight="1">
      <c r="A1101" s="13">
        <v>1099</v>
      </c>
      <c r="B1101" s="14" t="s">
        <v>23</v>
      </c>
      <c r="C1101" s="13" t="str">
        <f>"2020143604"</f>
        <v>2020143604</v>
      </c>
      <c r="D1101" s="15">
        <v>49.99</v>
      </c>
      <c r="E1101" s="15" t="s">
        <v>8</v>
      </c>
    </row>
    <row r="1102" spans="1:5" ht="16.5" customHeight="1">
      <c r="A1102" s="13">
        <v>1100</v>
      </c>
      <c r="B1102" s="14" t="s">
        <v>23</v>
      </c>
      <c r="C1102" s="13" t="str">
        <f>"2020143415"</f>
        <v>2020143415</v>
      </c>
      <c r="D1102" s="15">
        <v>49.74</v>
      </c>
      <c r="E1102" s="15" t="s">
        <v>8</v>
      </c>
    </row>
    <row r="1103" spans="1:5" ht="16.5" customHeight="1">
      <c r="A1103" s="13">
        <v>1101</v>
      </c>
      <c r="B1103" s="14" t="s">
        <v>23</v>
      </c>
      <c r="C1103" s="13" t="str">
        <f>"2020143102"</f>
        <v>2020143102</v>
      </c>
      <c r="D1103" s="15">
        <v>49.58</v>
      </c>
      <c r="E1103" s="15" t="s">
        <v>8</v>
      </c>
    </row>
    <row r="1104" spans="1:5" ht="16.5" customHeight="1">
      <c r="A1104" s="13">
        <v>1102</v>
      </c>
      <c r="B1104" s="14" t="s">
        <v>23</v>
      </c>
      <c r="C1104" s="13" t="str">
        <f>"2020143323"</f>
        <v>2020143323</v>
      </c>
      <c r="D1104" s="15">
        <v>49.32</v>
      </c>
      <c r="E1104" s="15" t="s">
        <v>8</v>
      </c>
    </row>
    <row r="1105" spans="1:5" ht="16.5" customHeight="1">
      <c r="A1105" s="13">
        <v>1103</v>
      </c>
      <c r="B1105" s="14" t="s">
        <v>23</v>
      </c>
      <c r="C1105" s="13" t="str">
        <f>"2020143312"</f>
        <v>2020143312</v>
      </c>
      <c r="D1105" s="15">
        <v>49.24</v>
      </c>
      <c r="E1105" s="15" t="s">
        <v>8</v>
      </c>
    </row>
    <row r="1106" spans="1:5" ht="16.5" customHeight="1">
      <c r="A1106" s="13">
        <v>1104</v>
      </c>
      <c r="B1106" s="14" t="s">
        <v>23</v>
      </c>
      <c r="C1106" s="13" t="str">
        <f>"2020143326"</f>
        <v>2020143326</v>
      </c>
      <c r="D1106" s="15">
        <v>49.07</v>
      </c>
      <c r="E1106" s="15" t="s">
        <v>8</v>
      </c>
    </row>
    <row r="1107" spans="1:5" ht="16.5" customHeight="1">
      <c r="A1107" s="13">
        <v>1105</v>
      </c>
      <c r="B1107" s="14" t="s">
        <v>23</v>
      </c>
      <c r="C1107" s="13" t="str">
        <f>"2020143704"</f>
        <v>2020143704</v>
      </c>
      <c r="D1107" s="15">
        <v>49.01</v>
      </c>
      <c r="E1107" s="15" t="s">
        <v>8</v>
      </c>
    </row>
    <row r="1108" spans="1:5" ht="16.5" customHeight="1">
      <c r="A1108" s="13">
        <v>1106</v>
      </c>
      <c r="B1108" s="14" t="s">
        <v>23</v>
      </c>
      <c r="C1108" s="13" t="str">
        <f>"2020143601"</f>
        <v>2020143601</v>
      </c>
      <c r="D1108" s="15">
        <v>48.99</v>
      </c>
      <c r="E1108" s="15" t="s">
        <v>8</v>
      </c>
    </row>
    <row r="1109" spans="1:5" ht="16.5" customHeight="1">
      <c r="A1109" s="13">
        <v>1107</v>
      </c>
      <c r="B1109" s="14" t="s">
        <v>23</v>
      </c>
      <c r="C1109" s="13" t="str">
        <f>"2020143318"</f>
        <v>2020143318</v>
      </c>
      <c r="D1109" s="15">
        <v>48.47</v>
      </c>
      <c r="E1109" s="15" t="s">
        <v>8</v>
      </c>
    </row>
    <row r="1110" spans="1:5" ht="16.5" customHeight="1">
      <c r="A1110" s="13">
        <v>1108</v>
      </c>
      <c r="B1110" s="14" t="s">
        <v>23</v>
      </c>
      <c r="C1110" s="13" t="str">
        <f>"2020143120"</f>
        <v>2020143120</v>
      </c>
      <c r="D1110" s="15">
        <v>48.23</v>
      </c>
      <c r="E1110" s="15" t="s">
        <v>8</v>
      </c>
    </row>
    <row r="1111" spans="1:5" ht="16.5" customHeight="1">
      <c r="A1111" s="13">
        <v>1109</v>
      </c>
      <c r="B1111" s="14" t="s">
        <v>23</v>
      </c>
      <c r="C1111" s="13" t="str">
        <f>"2020143223"</f>
        <v>2020143223</v>
      </c>
      <c r="D1111" s="15">
        <v>48.11</v>
      </c>
      <c r="E1111" s="15" t="s">
        <v>8</v>
      </c>
    </row>
    <row r="1112" spans="1:5" ht="16.5" customHeight="1">
      <c r="A1112" s="13">
        <v>1110</v>
      </c>
      <c r="B1112" s="14" t="s">
        <v>23</v>
      </c>
      <c r="C1112" s="13" t="str">
        <f>"2020143225"</f>
        <v>2020143225</v>
      </c>
      <c r="D1112" s="15">
        <v>46.81</v>
      </c>
      <c r="E1112" s="15" t="s">
        <v>8</v>
      </c>
    </row>
    <row r="1113" spans="1:5" ht="16.5" customHeight="1">
      <c r="A1113" s="13">
        <v>1111</v>
      </c>
      <c r="B1113" s="14" t="s">
        <v>23</v>
      </c>
      <c r="C1113" s="13" t="str">
        <f>"2020143628"</f>
        <v>2020143628</v>
      </c>
      <c r="D1113" s="15">
        <v>45.66</v>
      </c>
      <c r="E1113" s="15" t="s">
        <v>8</v>
      </c>
    </row>
    <row r="1114" spans="1:5" ht="16.5" customHeight="1">
      <c r="A1114" s="13">
        <v>1112</v>
      </c>
      <c r="B1114" s="14" t="s">
        <v>23</v>
      </c>
      <c r="C1114" s="13" t="str">
        <f>"2020143608"</f>
        <v>2020143608</v>
      </c>
      <c r="D1114" s="15">
        <v>45.65</v>
      </c>
      <c r="E1114" s="15" t="s">
        <v>8</v>
      </c>
    </row>
    <row r="1115" spans="1:5" ht="16.5" customHeight="1">
      <c r="A1115" s="13">
        <v>1113</v>
      </c>
      <c r="B1115" s="14" t="s">
        <v>23</v>
      </c>
      <c r="C1115" s="13" t="str">
        <f>"2020143222"</f>
        <v>2020143222</v>
      </c>
      <c r="D1115" s="15">
        <v>44.9</v>
      </c>
      <c r="E1115" s="15" t="s">
        <v>8</v>
      </c>
    </row>
    <row r="1116" spans="1:5" ht="16.5" customHeight="1">
      <c r="A1116" s="13">
        <v>1114</v>
      </c>
      <c r="B1116" s="14" t="s">
        <v>23</v>
      </c>
      <c r="C1116" s="13" t="str">
        <f>"2020143418"</f>
        <v>2020143418</v>
      </c>
      <c r="D1116" s="15">
        <v>42.87</v>
      </c>
      <c r="E1116" s="15" t="s">
        <v>8</v>
      </c>
    </row>
    <row r="1117" spans="1:5" ht="16.5" customHeight="1">
      <c r="A1117" s="13">
        <v>1115</v>
      </c>
      <c r="B1117" s="14" t="s">
        <v>23</v>
      </c>
      <c r="C1117" s="13" t="str">
        <f>"2020143522"</f>
        <v>2020143522</v>
      </c>
      <c r="D1117" s="15">
        <v>42.85</v>
      </c>
      <c r="E1117" s="15" t="s">
        <v>8</v>
      </c>
    </row>
    <row r="1118" spans="1:5" ht="16.5" customHeight="1">
      <c r="A1118" s="13">
        <v>1116</v>
      </c>
      <c r="B1118" s="14" t="s">
        <v>23</v>
      </c>
      <c r="C1118" s="13" t="str">
        <f>"2020143527"</f>
        <v>2020143527</v>
      </c>
      <c r="D1118" s="15">
        <v>42.5</v>
      </c>
      <c r="E1118" s="15" t="s">
        <v>8</v>
      </c>
    </row>
    <row r="1119" spans="1:5" ht="16.5" customHeight="1">
      <c r="A1119" s="13">
        <v>1117</v>
      </c>
      <c r="B1119" s="14" t="s">
        <v>23</v>
      </c>
      <c r="C1119" s="13" t="str">
        <f>"2020143502"</f>
        <v>2020143502</v>
      </c>
      <c r="D1119" s="15">
        <v>42.26</v>
      </c>
      <c r="E1119" s="15" t="s">
        <v>8</v>
      </c>
    </row>
    <row r="1120" spans="1:5" ht="16.5" customHeight="1">
      <c r="A1120" s="13">
        <v>1118</v>
      </c>
      <c r="B1120" s="14" t="s">
        <v>23</v>
      </c>
      <c r="C1120" s="13" t="str">
        <f>"2020143528"</f>
        <v>2020143528</v>
      </c>
      <c r="D1120" s="15">
        <v>42.02</v>
      </c>
      <c r="E1120" s="15" t="s">
        <v>8</v>
      </c>
    </row>
    <row r="1121" spans="1:5" ht="16.5" customHeight="1">
      <c r="A1121" s="13">
        <v>1119</v>
      </c>
      <c r="B1121" s="14" t="s">
        <v>23</v>
      </c>
      <c r="C1121" s="13" t="str">
        <f>"2020143408"</f>
        <v>2020143408</v>
      </c>
      <c r="D1121" s="15">
        <v>41.74</v>
      </c>
      <c r="E1121" s="15" t="s">
        <v>8</v>
      </c>
    </row>
    <row r="1122" spans="1:5" ht="16.5" customHeight="1">
      <c r="A1122" s="13">
        <v>1120</v>
      </c>
      <c r="B1122" s="14" t="s">
        <v>23</v>
      </c>
      <c r="C1122" s="13" t="str">
        <f>"2020143521"</f>
        <v>2020143521</v>
      </c>
      <c r="D1122" s="15">
        <v>41.58</v>
      </c>
      <c r="E1122" s="15" t="s">
        <v>8</v>
      </c>
    </row>
    <row r="1123" spans="1:5" ht="16.5" customHeight="1">
      <c r="A1123" s="13">
        <v>1121</v>
      </c>
      <c r="B1123" s="14" t="s">
        <v>23</v>
      </c>
      <c r="C1123" s="13" t="str">
        <f>"2020143425"</f>
        <v>2020143425</v>
      </c>
      <c r="D1123" s="15">
        <v>37.59</v>
      </c>
      <c r="E1123" s="15" t="s">
        <v>8</v>
      </c>
    </row>
    <row r="1124" spans="1:5" ht="16.5" customHeight="1">
      <c r="A1124" s="13">
        <v>1122</v>
      </c>
      <c r="B1124" s="14" t="s">
        <v>23</v>
      </c>
      <c r="C1124" s="13" t="str">
        <f>"2020143227"</f>
        <v>2020143227</v>
      </c>
      <c r="D1124" s="15">
        <v>36.17</v>
      </c>
      <c r="E1124" s="15" t="s">
        <v>8</v>
      </c>
    </row>
    <row r="1125" spans="1:5" ht="16.5" customHeight="1">
      <c r="A1125" s="13">
        <v>1123</v>
      </c>
      <c r="B1125" s="14" t="s">
        <v>23</v>
      </c>
      <c r="C1125" s="13" t="str">
        <f>"2020143709"</f>
        <v>2020143709</v>
      </c>
      <c r="D1125" s="15">
        <v>29.18</v>
      </c>
      <c r="E1125" s="15" t="s">
        <v>8</v>
      </c>
    </row>
    <row r="1126" spans="1:5" ht="16.5" customHeight="1">
      <c r="A1126" s="13">
        <v>1124</v>
      </c>
      <c r="B1126" s="14" t="s">
        <v>23</v>
      </c>
      <c r="C1126" s="13" t="str">
        <f>"2020143613"</f>
        <v>2020143613</v>
      </c>
      <c r="D1126" s="15">
        <v>24.57</v>
      </c>
      <c r="E1126" s="15" t="s">
        <v>8</v>
      </c>
    </row>
    <row r="1127" spans="1:5" ht="16.5" customHeight="1">
      <c r="A1127" s="13">
        <v>1125</v>
      </c>
      <c r="B1127" s="14" t="s">
        <v>23</v>
      </c>
      <c r="C1127" s="13" t="str">
        <f>"2020143609"</f>
        <v>2020143609</v>
      </c>
      <c r="D1127" s="15">
        <v>24.51</v>
      </c>
      <c r="E1127" s="15" t="s">
        <v>8</v>
      </c>
    </row>
    <row r="1128" spans="1:5" ht="16.5" customHeight="1">
      <c r="A1128" s="13">
        <v>1126</v>
      </c>
      <c r="B1128" s="14" t="s">
        <v>23</v>
      </c>
      <c r="C1128" s="13" t="str">
        <f>"2020143101"</f>
        <v>2020143101</v>
      </c>
      <c r="D1128" s="13" t="s">
        <v>9</v>
      </c>
      <c r="E1128" s="15" t="s">
        <v>8</v>
      </c>
    </row>
    <row r="1129" spans="1:5" ht="16.5" customHeight="1">
      <c r="A1129" s="13">
        <v>1127</v>
      </c>
      <c r="B1129" s="14" t="s">
        <v>23</v>
      </c>
      <c r="C1129" s="13" t="str">
        <f>"2020143111"</f>
        <v>2020143111</v>
      </c>
      <c r="D1129" s="13" t="s">
        <v>9</v>
      </c>
      <c r="E1129" s="15" t="s">
        <v>8</v>
      </c>
    </row>
    <row r="1130" spans="1:5" ht="16.5" customHeight="1">
      <c r="A1130" s="13">
        <v>1128</v>
      </c>
      <c r="B1130" s="14" t="s">
        <v>23</v>
      </c>
      <c r="C1130" s="13" t="str">
        <f>"2020143112"</f>
        <v>2020143112</v>
      </c>
      <c r="D1130" s="13" t="s">
        <v>9</v>
      </c>
      <c r="E1130" s="15" t="s">
        <v>8</v>
      </c>
    </row>
    <row r="1131" spans="1:5" ht="16.5" customHeight="1">
      <c r="A1131" s="13">
        <v>1129</v>
      </c>
      <c r="B1131" s="14" t="s">
        <v>23</v>
      </c>
      <c r="C1131" s="13" t="str">
        <f>"2020143113"</f>
        <v>2020143113</v>
      </c>
      <c r="D1131" s="13" t="s">
        <v>9</v>
      </c>
      <c r="E1131" s="15" t="s">
        <v>8</v>
      </c>
    </row>
    <row r="1132" spans="1:5" ht="16.5" customHeight="1">
      <c r="A1132" s="13">
        <v>1130</v>
      </c>
      <c r="B1132" s="14" t="s">
        <v>23</v>
      </c>
      <c r="C1132" s="13" t="str">
        <f>"2020143205"</f>
        <v>2020143205</v>
      </c>
      <c r="D1132" s="13" t="s">
        <v>9</v>
      </c>
      <c r="E1132" s="15" t="s">
        <v>8</v>
      </c>
    </row>
    <row r="1133" spans="1:5" ht="16.5" customHeight="1">
      <c r="A1133" s="13">
        <v>1131</v>
      </c>
      <c r="B1133" s="14" t="s">
        <v>23</v>
      </c>
      <c r="C1133" s="13" t="str">
        <f>"2020143214"</f>
        <v>2020143214</v>
      </c>
      <c r="D1133" s="13" t="s">
        <v>9</v>
      </c>
      <c r="E1133" s="15" t="s">
        <v>8</v>
      </c>
    </row>
    <row r="1134" spans="1:5" ht="16.5" customHeight="1">
      <c r="A1134" s="13">
        <v>1132</v>
      </c>
      <c r="B1134" s="14" t="s">
        <v>23</v>
      </c>
      <c r="C1134" s="13" t="str">
        <f>"2020143307"</f>
        <v>2020143307</v>
      </c>
      <c r="D1134" s="13" t="s">
        <v>9</v>
      </c>
      <c r="E1134" s="15" t="s">
        <v>8</v>
      </c>
    </row>
    <row r="1135" spans="1:5" ht="16.5" customHeight="1">
      <c r="A1135" s="13">
        <v>1133</v>
      </c>
      <c r="B1135" s="14" t="s">
        <v>23</v>
      </c>
      <c r="C1135" s="13" t="str">
        <f>"2020143309"</f>
        <v>2020143309</v>
      </c>
      <c r="D1135" s="13" t="s">
        <v>9</v>
      </c>
      <c r="E1135" s="15" t="s">
        <v>8</v>
      </c>
    </row>
    <row r="1136" spans="1:5" ht="16.5" customHeight="1">
      <c r="A1136" s="13">
        <v>1134</v>
      </c>
      <c r="B1136" s="14" t="s">
        <v>23</v>
      </c>
      <c r="C1136" s="13" t="str">
        <f>"2020143313"</f>
        <v>2020143313</v>
      </c>
      <c r="D1136" s="13" t="s">
        <v>9</v>
      </c>
      <c r="E1136" s="15" t="s">
        <v>8</v>
      </c>
    </row>
    <row r="1137" spans="1:5" ht="16.5" customHeight="1">
      <c r="A1137" s="13">
        <v>1135</v>
      </c>
      <c r="B1137" s="14" t="s">
        <v>23</v>
      </c>
      <c r="C1137" s="13" t="str">
        <f>"2020143325"</f>
        <v>2020143325</v>
      </c>
      <c r="D1137" s="13" t="s">
        <v>9</v>
      </c>
      <c r="E1137" s="15" t="s">
        <v>8</v>
      </c>
    </row>
    <row r="1138" spans="1:5" ht="16.5" customHeight="1">
      <c r="A1138" s="13">
        <v>1136</v>
      </c>
      <c r="B1138" s="14" t="s">
        <v>23</v>
      </c>
      <c r="C1138" s="13" t="str">
        <f>"2020143410"</f>
        <v>2020143410</v>
      </c>
      <c r="D1138" s="13" t="s">
        <v>9</v>
      </c>
      <c r="E1138" s="15" t="s">
        <v>8</v>
      </c>
    </row>
    <row r="1139" spans="1:5" ht="16.5" customHeight="1">
      <c r="A1139" s="13">
        <v>1137</v>
      </c>
      <c r="B1139" s="14" t="s">
        <v>23</v>
      </c>
      <c r="C1139" s="13" t="str">
        <f>"2020143421"</f>
        <v>2020143421</v>
      </c>
      <c r="D1139" s="13" t="s">
        <v>9</v>
      </c>
      <c r="E1139" s="15" t="s">
        <v>8</v>
      </c>
    </row>
    <row r="1140" spans="1:5" ht="16.5" customHeight="1">
      <c r="A1140" s="13">
        <v>1138</v>
      </c>
      <c r="B1140" s="14" t="s">
        <v>23</v>
      </c>
      <c r="C1140" s="13" t="str">
        <f>"2020143423"</f>
        <v>2020143423</v>
      </c>
      <c r="D1140" s="13" t="s">
        <v>9</v>
      </c>
      <c r="E1140" s="15" t="s">
        <v>8</v>
      </c>
    </row>
    <row r="1141" spans="1:5" ht="16.5" customHeight="1">
      <c r="A1141" s="13">
        <v>1139</v>
      </c>
      <c r="B1141" s="14" t="s">
        <v>23</v>
      </c>
      <c r="C1141" s="13" t="str">
        <f>"2020143428"</f>
        <v>2020143428</v>
      </c>
      <c r="D1141" s="13" t="s">
        <v>9</v>
      </c>
      <c r="E1141" s="15" t="s">
        <v>8</v>
      </c>
    </row>
    <row r="1142" spans="1:5" ht="16.5" customHeight="1">
      <c r="A1142" s="13">
        <v>1140</v>
      </c>
      <c r="B1142" s="14" t="s">
        <v>23</v>
      </c>
      <c r="C1142" s="13" t="str">
        <f>"2020143510"</f>
        <v>2020143510</v>
      </c>
      <c r="D1142" s="13" t="s">
        <v>9</v>
      </c>
      <c r="E1142" s="15" t="s">
        <v>8</v>
      </c>
    </row>
    <row r="1143" spans="1:5" ht="16.5" customHeight="1">
      <c r="A1143" s="13">
        <v>1141</v>
      </c>
      <c r="B1143" s="14" t="s">
        <v>23</v>
      </c>
      <c r="C1143" s="13" t="str">
        <f>"2020143525"</f>
        <v>2020143525</v>
      </c>
      <c r="D1143" s="13" t="s">
        <v>9</v>
      </c>
      <c r="E1143" s="15" t="s">
        <v>8</v>
      </c>
    </row>
    <row r="1144" spans="1:5" ht="16.5" customHeight="1">
      <c r="A1144" s="13">
        <v>1142</v>
      </c>
      <c r="B1144" s="14" t="s">
        <v>23</v>
      </c>
      <c r="C1144" s="13" t="str">
        <f>"2020143605"</f>
        <v>2020143605</v>
      </c>
      <c r="D1144" s="13" t="s">
        <v>9</v>
      </c>
      <c r="E1144" s="15" t="s">
        <v>8</v>
      </c>
    </row>
    <row r="1145" spans="1:5" ht="16.5" customHeight="1">
      <c r="A1145" s="13">
        <v>1143</v>
      </c>
      <c r="B1145" s="14" t="s">
        <v>23</v>
      </c>
      <c r="C1145" s="13" t="str">
        <f>"2020143612"</f>
        <v>2020143612</v>
      </c>
      <c r="D1145" s="13" t="s">
        <v>9</v>
      </c>
      <c r="E1145" s="15" t="s">
        <v>8</v>
      </c>
    </row>
    <row r="1146" spans="1:5" ht="16.5" customHeight="1">
      <c r="A1146" s="13">
        <v>1144</v>
      </c>
      <c r="B1146" s="14" t="s">
        <v>23</v>
      </c>
      <c r="C1146" s="13" t="str">
        <f>"2020143622"</f>
        <v>2020143622</v>
      </c>
      <c r="D1146" s="13" t="s">
        <v>9</v>
      </c>
      <c r="E1146" s="15" t="s">
        <v>8</v>
      </c>
    </row>
    <row r="1147" spans="1:5" ht="16.5" customHeight="1">
      <c r="A1147" s="13">
        <v>1145</v>
      </c>
      <c r="B1147" s="14" t="s">
        <v>23</v>
      </c>
      <c r="C1147" s="13" t="str">
        <f>"2020143701"</f>
        <v>2020143701</v>
      </c>
      <c r="D1147" s="13" t="s">
        <v>9</v>
      </c>
      <c r="E1147" s="15" t="s">
        <v>8</v>
      </c>
    </row>
    <row r="1148" spans="1:5" ht="16.5" customHeight="1">
      <c r="A1148" s="13">
        <v>1146</v>
      </c>
      <c r="B1148" s="14" t="s">
        <v>23</v>
      </c>
      <c r="C1148" s="13" t="str">
        <f>"2020143706"</f>
        <v>2020143706</v>
      </c>
      <c r="D1148" s="13" t="s">
        <v>9</v>
      </c>
      <c r="E1148" s="15" t="s">
        <v>8</v>
      </c>
    </row>
    <row r="1149" spans="1:5" ht="16.5" customHeight="1">
      <c r="A1149" s="13">
        <v>1147</v>
      </c>
      <c r="B1149" s="14" t="s">
        <v>23</v>
      </c>
      <c r="C1149" s="13" t="str">
        <f>"2020143723"</f>
        <v>2020143723</v>
      </c>
      <c r="D1149" s="13" t="s">
        <v>9</v>
      </c>
      <c r="E1149" s="15" t="s">
        <v>8</v>
      </c>
    </row>
    <row r="1150" spans="1:5" ht="16.5" customHeight="1">
      <c r="A1150" s="13">
        <v>1148</v>
      </c>
      <c r="B1150" s="14" t="s">
        <v>24</v>
      </c>
      <c r="C1150" s="13" t="str">
        <f>"2020154414"</f>
        <v>2020154414</v>
      </c>
      <c r="D1150" s="15">
        <v>76.16</v>
      </c>
      <c r="E1150" s="16" t="s">
        <v>7</v>
      </c>
    </row>
    <row r="1151" spans="1:5" ht="16.5" customHeight="1">
      <c r="A1151" s="13">
        <v>1149</v>
      </c>
      <c r="B1151" s="14" t="s">
        <v>24</v>
      </c>
      <c r="C1151" s="13" t="str">
        <f>"2020154818"</f>
        <v>2020154818</v>
      </c>
      <c r="D1151" s="15">
        <v>75.92</v>
      </c>
      <c r="E1151" s="16" t="s">
        <v>7</v>
      </c>
    </row>
    <row r="1152" spans="1:5" ht="16.5" customHeight="1">
      <c r="A1152" s="13">
        <v>1150</v>
      </c>
      <c r="B1152" s="14" t="s">
        <v>24</v>
      </c>
      <c r="C1152" s="13" t="str">
        <f>"2020154129"</f>
        <v>2020154129</v>
      </c>
      <c r="D1152" s="15">
        <v>75.6</v>
      </c>
      <c r="E1152" s="16" t="s">
        <v>7</v>
      </c>
    </row>
    <row r="1153" spans="1:5" ht="16.5" customHeight="1">
      <c r="A1153" s="13">
        <v>1151</v>
      </c>
      <c r="B1153" s="14" t="s">
        <v>24</v>
      </c>
      <c r="C1153" s="13" t="str">
        <f>"2020153823"</f>
        <v>2020153823</v>
      </c>
      <c r="D1153" s="15">
        <v>75.37</v>
      </c>
      <c r="E1153" s="16" t="s">
        <v>7</v>
      </c>
    </row>
    <row r="1154" spans="1:5" ht="16.5" customHeight="1">
      <c r="A1154" s="13">
        <v>1152</v>
      </c>
      <c r="B1154" s="14" t="s">
        <v>24</v>
      </c>
      <c r="C1154" s="13" t="str">
        <f>"2020154022"</f>
        <v>2020154022</v>
      </c>
      <c r="D1154" s="15">
        <v>74.18</v>
      </c>
      <c r="E1154" s="16" t="s">
        <v>7</v>
      </c>
    </row>
    <row r="1155" spans="1:5" ht="16.5" customHeight="1">
      <c r="A1155" s="13">
        <v>1153</v>
      </c>
      <c r="B1155" s="14" t="s">
        <v>24</v>
      </c>
      <c r="C1155" s="13" t="str">
        <f>"2020154623"</f>
        <v>2020154623</v>
      </c>
      <c r="D1155" s="15">
        <v>73.26</v>
      </c>
      <c r="E1155" s="16" t="s">
        <v>7</v>
      </c>
    </row>
    <row r="1156" spans="1:5" ht="16.5" customHeight="1">
      <c r="A1156" s="13">
        <v>1154</v>
      </c>
      <c r="B1156" s="14" t="s">
        <v>24</v>
      </c>
      <c r="C1156" s="13" t="str">
        <f>"2020154501"</f>
        <v>2020154501</v>
      </c>
      <c r="D1156" s="15">
        <v>72.87</v>
      </c>
      <c r="E1156" s="16" t="s">
        <v>7</v>
      </c>
    </row>
    <row r="1157" spans="1:5" ht="16.5" customHeight="1">
      <c r="A1157" s="13">
        <v>1155</v>
      </c>
      <c r="B1157" s="14" t="s">
        <v>24</v>
      </c>
      <c r="C1157" s="13" t="str">
        <f>"2020154014"</f>
        <v>2020154014</v>
      </c>
      <c r="D1157" s="15">
        <v>72.86</v>
      </c>
      <c r="E1157" s="16" t="s">
        <v>7</v>
      </c>
    </row>
    <row r="1158" spans="1:5" ht="16.5" customHeight="1">
      <c r="A1158" s="13">
        <v>1156</v>
      </c>
      <c r="B1158" s="14" t="s">
        <v>24</v>
      </c>
      <c r="C1158" s="13" t="str">
        <f>"2020154002"</f>
        <v>2020154002</v>
      </c>
      <c r="D1158" s="15">
        <v>72.77</v>
      </c>
      <c r="E1158" s="16" t="s">
        <v>7</v>
      </c>
    </row>
    <row r="1159" spans="1:5" ht="16.5" customHeight="1">
      <c r="A1159" s="13">
        <v>1157</v>
      </c>
      <c r="B1159" s="14" t="s">
        <v>24</v>
      </c>
      <c r="C1159" s="13" t="str">
        <f>"2020154705"</f>
        <v>2020154705</v>
      </c>
      <c r="D1159" s="15">
        <v>72.67</v>
      </c>
      <c r="E1159" s="16" t="s">
        <v>7</v>
      </c>
    </row>
    <row r="1160" spans="1:5" ht="16.5" customHeight="1">
      <c r="A1160" s="13">
        <v>1158</v>
      </c>
      <c r="B1160" s="14" t="s">
        <v>24</v>
      </c>
      <c r="C1160" s="13" t="str">
        <f>"2020154331"</f>
        <v>2020154331</v>
      </c>
      <c r="D1160" s="15">
        <v>72.52</v>
      </c>
      <c r="E1160" s="16" t="s">
        <v>7</v>
      </c>
    </row>
    <row r="1161" spans="1:5" ht="16.5" customHeight="1">
      <c r="A1161" s="13">
        <v>1159</v>
      </c>
      <c r="B1161" s="14" t="s">
        <v>24</v>
      </c>
      <c r="C1161" s="13" t="str">
        <f>"2020154620"</f>
        <v>2020154620</v>
      </c>
      <c r="D1161" s="15">
        <v>72.51</v>
      </c>
      <c r="E1161" s="16" t="s">
        <v>7</v>
      </c>
    </row>
    <row r="1162" spans="1:5" ht="16.5" customHeight="1">
      <c r="A1162" s="13">
        <v>1160</v>
      </c>
      <c r="B1162" s="14" t="s">
        <v>24</v>
      </c>
      <c r="C1162" s="13" t="str">
        <f>"2020154323"</f>
        <v>2020154323</v>
      </c>
      <c r="D1162" s="15">
        <v>72.36</v>
      </c>
      <c r="E1162" s="16" t="s">
        <v>7</v>
      </c>
    </row>
    <row r="1163" spans="1:5" ht="16.5" customHeight="1">
      <c r="A1163" s="13">
        <v>1161</v>
      </c>
      <c r="B1163" s="14" t="s">
        <v>24</v>
      </c>
      <c r="C1163" s="13" t="str">
        <f>"2020154804"</f>
        <v>2020154804</v>
      </c>
      <c r="D1163" s="15">
        <v>72.36</v>
      </c>
      <c r="E1163" s="16" t="s">
        <v>7</v>
      </c>
    </row>
    <row r="1164" spans="1:5" ht="16.5" customHeight="1">
      <c r="A1164" s="13">
        <v>1162</v>
      </c>
      <c r="B1164" s="14" t="s">
        <v>24</v>
      </c>
      <c r="C1164" s="13" t="str">
        <f>"2020154523"</f>
        <v>2020154523</v>
      </c>
      <c r="D1164" s="15">
        <v>72.18</v>
      </c>
      <c r="E1164" s="16" t="s">
        <v>7</v>
      </c>
    </row>
    <row r="1165" spans="1:5" ht="16.5" customHeight="1">
      <c r="A1165" s="13">
        <v>1163</v>
      </c>
      <c r="B1165" s="14" t="s">
        <v>24</v>
      </c>
      <c r="C1165" s="13" t="str">
        <f>"2020154417"</f>
        <v>2020154417</v>
      </c>
      <c r="D1165" s="15">
        <v>71.86</v>
      </c>
      <c r="E1165" s="16" t="s">
        <v>7</v>
      </c>
    </row>
    <row r="1166" spans="1:5" ht="16.5" customHeight="1">
      <c r="A1166" s="13">
        <v>1164</v>
      </c>
      <c r="B1166" s="14" t="s">
        <v>24</v>
      </c>
      <c r="C1166" s="13" t="str">
        <f>"2020154018"</f>
        <v>2020154018</v>
      </c>
      <c r="D1166" s="15">
        <v>71.48</v>
      </c>
      <c r="E1166" s="16" t="s">
        <v>7</v>
      </c>
    </row>
    <row r="1167" spans="1:5" ht="16.5" customHeight="1">
      <c r="A1167" s="13">
        <v>1165</v>
      </c>
      <c r="B1167" s="14" t="s">
        <v>24</v>
      </c>
      <c r="C1167" s="13" t="str">
        <f>"2020153829"</f>
        <v>2020153829</v>
      </c>
      <c r="D1167" s="15">
        <v>71.17</v>
      </c>
      <c r="E1167" s="16" t="s">
        <v>7</v>
      </c>
    </row>
    <row r="1168" spans="1:5" ht="16.5" customHeight="1">
      <c r="A1168" s="13">
        <v>1166</v>
      </c>
      <c r="B1168" s="14" t="s">
        <v>24</v>
      </c>
      <c r="C1168" s="13" t="str">
        <f>"2020154710"</f>
        <v>2020154710</v>
      </c>
      <c r="D1168" s="15">
        <v>71.07</v>
      </c>
      <c r="E1168" s="16" t="s">
        <v>7</v>
      </c>
    </row>
    <row r="1169" spans="1:5" ht="16.5" customHeight="1">
      <c r="A1169" s="13">
        <v>1167</v>
      </c>
      <c r="B1169" s="14" t="s">
        <v>24</v>
      </c>
      <c r="C1169" s="13" t="str">
        <f>"2020154619"</f>
        <v>2020154619</v>
      </c>
      <c r="D1169" s="15">
        <v>71.04</v>
      </c>
      <c r="E1169" s="16" t="s">
        <v>7</v>
      </c>
    </row>
    <row r="1170" spans="1:5" ht="16.5" customHeight="1">
      <c r="A1170" s="13">
        <v>1168</v>
      </c>
      <c r="B1170" s="14" t="s">
        <v>24</v>
      </c>
      <c r="C1170" s="13" t="str">
        <f>"2020154517"</f>
        <v>2020154517</v>
      </c>
      <c r="D1170" s="15">
        <v>70.93</v>
      </c>
      <c r="E1170" s="16" t="s">
        <v>7</v>
      </c>
    </row>
    <row r="1171" spans="1:5" ht="16.5" customHeight="1">
      <c r="A1171" s="13">
        <v>1169</v>
      </c>
      <c r="B1171" s="14" t="s">
        <v>24</v>
      </c>
      <c r="C1171" s="13" t="str">
        <f>"2020154611"</f>
        <v>2020154611</v>
      </c>
      <c r="D1171" s="15">
        <v>70.92</v>
      </c>
      <c r="E1171" s="16" t="s">
        <v>7</v>
      </c>
    </row>
    <row r="1172" spans="1:5" ht="16.5" customHeight="1">
      <c r="A1172" s="13">
        <v>1170</v>
      </c>
      <c r="B1172" s="14" t="s">
        <v>24</v>
      </c>
      <c r="C1172" s="13" t="str">
        <f>"2020154319"</f>
        <v>2020154319</v>
      </c>
      <c r="D1172" s="15">
        <v>70.91</v>
      </c>
      <c r="E1172" s="16" t="s">
        <v>7</v>
      </c>
    </row>
    <row r="1173" spans="1:5" ht="16.5" customHeight="1">
      <c r="A1173" s="13">
        <v>1171</v>
      </c>
      <c r="B1173" s="14" t="s">
        <v>24</v>
      </c>
      <c r="C1173" s="13" t="str">
        <f>"2020154704"</f>
        <v>2020154704</v>
      </c>
      <c r="D1173" s="15">
        <v>70.83</v>
      </c>
      <c r="E1173" s="16" t="s">
        <v>7</v>
      </c>
    </row>
    <row r="1174" spans="1:5" ht="16.5" customHeight="1">
      <c r="A1174" s="13">
        <v>1172</v>
      </c>
      <c r="B1174" s="14" t="s">
        <v>24</v>
      </c>
      <c r="C1174" s="13" t="str">
        <f>"2020154225"</f>
        <v>2020154225</v>
      </c>
      <c r="D1174" s="15">
        <v>70.82</v>
      </c>
      <c r="E1174" s="16" t="s">
        <v>7</v>
      </c>
    </row>
    <row r="1175" spans="1:5" ht="16.5" customHeight="1">
      <c r="A1175" s="13">
        <v>1173</v>
      </c>
      <c r="B1175" s="14" t="s">
        <v>24</v>
      </c>
      <c r="C1175" s="13" t="str">
        <f>"2020154415"</f>
        <v>2020154415</v>
      </c>
      <c r="D1175" s="15">
        <v>70.75</v>
      </c>
      <c r="E1175" s="16" t="s">
        <v>7</v>
      </c>
    </row>
    <row r="1176" spans="1:5" ht="16.5" customHeight="1">
      <c r="A1176" s="13">
        <v>1174</v>
      </c>
      <c r="B1176" s="14" t="s">
        <v>24</v>
      </c>
      <c r="C1176" s="13" t="str">
        <f>"2020154206"</f>
        <v>2020154206</v>
      </c>
      <c r="D1176" s="15">
        <v>70.68</v>
      </c>
      <c r="E1176" s="16" t="s">
        <v>7</v>
      </c>
    </row>
    <row r="1177" spans="1:5" ht="16.5" customHeight="1">
      <c r="A1177" s="13">
        <v>1175</v>
      </c>
      <c r="B1177" s="14" t="s">
        <v>24</v>
      </c>
      <c r="C1177" s="13" t="str">
        <f>"2020154127"</f>
        <v>2020154127</v>
      </c>
      <c r="D1177" s="15">
        <v>70.5</v>
      </c>
      <c r="E1177" s="16" t="s">
        <v>7</v>
      </c>
    </row>
    <row r="1178" spans="1:5" ht="16.5" customHeight="1">
      <c r="A1178" s="13">
        <v>1176</v>
      </c>
      <c r="B1178" s="14" t="s">
        <v>24</v>
      </c>
      <c r="C1178" s="13" t="str">
        <f>"2020154618"</f>
        <v>2020154618</v>
      </c>
      <c r="D1178" s="15">
        <v>70.35</v>
      </c>
      <c r="E1178" s="16" t="s">
        <v>7</v>
      </c>
    </row>
    <row r="1179" spans="1:5" ht="16.5" customHeight="1">
      <c r="A1179" s="13">
        <v>1177</v>
      </c>
      <c r="B1179" s="14" t="s">
        <v>24</v>
      </c>
      <c r="C1179" s="13" t="str">
        <f>"2020154107"</f>
        <v>2020154107</v>
      </c>
      <c r="D1179" s="15">
        <v>70.08</v>
      </c>
      <c r="E1179" s="16" t="s">
        <v>7</v>
      </c>
    </row>
    <row r="1180" spans="1:5" ht="16.5" customHeight="1">
      <c r="A1180" s="13">
        <v>1178</v>
      </c>
      <c r="B1180" s="14" t="s">
        <v>24</v>
      </c>
      <c r="C1180" s="13" t="str">
        <f>"2020154115"</f>
        <v>2020154115</v>
      </c>
      <c r="D1180" s="15">
        <v>70.08</v>
      </c>
      <c r="E1180" s="16" t="s">
        <v>7</v>
      </c>
    </row>
    <row r="1181" spans="1:5" ht="16.5" customHeight="1">
      <c r="A1181" s="13">
        <v>1179</v>
      </c>
      <c r="B1181" s="14" t="s">
        <v>24</v>
      </c>
      <c r="C1181" s="13" t="str">
        <f>"2020154514"</f>
        <v>2020154514</v>
      </c>
      <c r="D1181" s="15">
        <v>70.07</v>
      </c>
      <c r="E1181" s="15" t="s">
        <v>8</v>
      </c>
    </row>
    <row r="1182" spans="1:5" ht="16.5" customHeight="1">
      <c r="A1182" s="13">
        <v>1180</v>
      </c>
      <c r="B1182" s="14" t="s">
        <v>24</v>
      </c>
      <c r="C1182" s="13" t="str">
        <f>"2020154004"</f>
        <v>2020154004</v>
      </c>
      <c r="D1182" s="15">
        <v>69.93</v>
      </c>
      <c r="E1182" s="15" t="s">
        <v>8</v>
      </c>
    </row>
    <row r="1183" spans="1:5" ht="16.5" customHeight="1">
      <c r="A1183" s="13">
        <v>1181</v>
      </c>
      <c r="B1183" s="14" t="s">
        <v>24</v>
      </c>
      <c r="C1183" s="13" t="str">
        <f>"2020153802"</f>
        <v>2020153802</v>
      </c>
      <c r="D1183" s="15">
        <v>69.92</v>
      </c>
      <c r="E1183" s="15" t="s">
        <v>8</v>
      </c>
    </row>
    <row r="1184" spans="1:5" ht="16.5" customHeight="1">
      <c r="A1184" s="13">
        <v>1182</v>
      </c>
      <c r="B1184" s="14" t="s">
        <v>24</v>
      </c>
      <c r="C1184" s="13" t="str">
        <f>"2020154204"</f>
        <v>2020154204</v>
      </c>
      <c r="D1184" s="15">
        <v>69.92</v>
      </c>
      <c r="E1184" s="15" t="s">
        <v>8</v>
      </c>
    </row>
    <row r="1185" spans="1:5" ht="16.5" customHeight="1">
      <c r="A1185" s="13">
        <v>1183</v>
      </c>
      <c r="B1185" s="14" t="s">
        <v>24</v>
      </c>
      <c r="C1185" s="13" t="str">
        <f>"2020154217"</f>
        <v>2020154217</v>
      </c>
      <c r="D1185" s="15">
        <v>69.91</v>
      </c>
      <c r="E1185" s="15" t="s">
        <v>8</v>
      </c>
    </row>
    <row r="1186" spans="1:5" ht="16.5" customHeight="1">
      <c r="A1186" s="13">
        <v>1184</v>
      </c>
      <c r="B1186" s="14" t="s">
        <v>24</v>
      </c>
      <c r="C1186" s="13" t="str">
        <f>"2020154324"</f>
        <v>2020154324</v>
      </c>
      <c r="D1186" s="15">
        <v>69.91</v>
      </c>
      <c r="E1186" s="15" t="s">
        <v>8</v>
      </c>
    </row>
    <row r="1187" spans="1:5" ht="16.5" customHeight="1">
      <c r="A1187" s="13">
        <v>1185</v>
      </c>
      <c r="B1187" s="14" t="s">
        <v>24</v>
      </c>
      <c r="C1187" s="13" t="str">
        <f>"2020153812"</f>
        <v>2020153812</v>
      </c>
      <c r="D1187" s="15">
        <v>69.85</v>
      </c>
      <c r="E1187" s="15" t="s">
        <v>8</v>
      </c>
    </row>
    <row r="1188" spans="1:5" ht="16.5" customHeight="1">
      <c r="A1188" s="13">
        <v>1186</v>
      </c>
      <c r="B1188" s="14" t="s">
        <v>24</v>
      </c>
      <c r="C1188" s="13" t="str">
        <f>"2020154103"</f>
        <v>2020154103</v>
      </c>
      <c r="D1188" s="15">
        <v>69.82</v>
      </c>
      <c r="E1188" s="15" t="s">
        <v>8</v>
      </c>
    </row>
    <row r="1189" spans="1:5" ht="16.5" customHeight="1">
      <c r="A1189" s="13">
        <v>1187</v>
      </c>
      <c r="B1189" s="14" t="s">
        <v>24</v>
      </c>
      <c r="C1189" s="13" t="str">
        <f>"2020154108"</f>
        <v>2020154108</v>
      </c>
      <c r="D1189" s="15">
        <v>69.61</v>
      </c>
      <c r="E1189" s="15" t="s">
        <v>8</v>
      </c>
    </row>
    <row r="1190" spans="1:5" ht="16.5" customHeight="1">
      <c r="A1190" s="13">
        <v>1188</v>
      </c>
      <c r="B1190" s="14" t="s">
        <v>24</v>
      </c>
      <c r="C1190" s="13" t="str">
        <f>"2020153805"</f>
        <v>2020153805</v>
      </c>
      <c r="D1190" s="15">
        <v>69.51</v>
      </c>
      <c r="E1190" s="15" t="s">
        <v>8</v>
      </c>
    </row>
    <row r="1191" spans="1:5" ht="16.5" customHeight="1">
      <c r="A1191" s="13">
        <v>1189</v>
      </c>
      <c r="B1191" s="14" t="s">
        <v>24</v>
      </c>
      <c r="C1191" s="13" t="str">
        <f>"2020154413"</f>
        <v>2020154413</v>
      </c>
      <c r="D1191" s="15">
        <v>69.36</v>
      </c>
      <c r="E1191" s="15" t="s">
        <v>8</v>
      </c>
    </row>
    <row r="1192" spans="1:5" ht="16.5" customHeight="1">
      <c r="A1192" s="13">
        <v>1190</v>
      </c>
      <c r="B1192" s="14" t="s">
        <v>24</v>
      </c>
      <c r="C1192" s="13" t="str">
        <f>"2020154010"</f>
        <v>2020154010</v>
      </c>
      <c r="D1192" s="15">
        <v>69.33</v>
      </c>
      <c r="E1192" s="15" t="s">
        <v>8</v>
      </c>
    </row>
    <row r="1193" spans="1:5" ht="16.5" customHeight="1">
      <c r="A1193" s="13">
        <v>1191</v>
      </c>
      <c r="B1193" s="14" t="s">
        <v>24</v>
      </c>
      <c r="C1193" s="13" t="str">
        <f>"2020154124"</f>
        <v>2020154124</v>
      </c>
      <c r="D1193" s="15">
        <v>69.29</v>
      </c>
      <c r="E1193" s="15" t="s">
        <v>8</v>
      </c>
    </row>
    <row r="1194" spans="1:5" ht="16.5" customHeight="1">
      <c r="A1194" s="13">
        <v>1192</v>
      </c>
      <c r="B1194" s="14" t="s">
        <v>24</v>
      </c>
      <c r="C1194" s="13" t="str">
        <f>"2020154008"</f>
        <v>2020154008</v>
      </c>
      <c r="D1194" s="15">
        <v>69.26</v>
      </c>
      <c r="E1194" s="15" t="s">
        <v>8</v>
      </c>
    </row>
    <row r="1195" spans="1:5" ht="16.5" customHeight="1">
      <c r="A1195" s="13">
        <v>1193</v>
      </c>
      <c r="B1195" s="14" t="s">
        <v>24</v>
      </c>
      <c r="C1195" s="13" t="str">
        <f>"2020154119"</f>
        <v>2020154119</v>
      </c>
      <c r="D1195" s="15">
        <v>69.18</v>
      </c>
      <c r="E1195" s="15" t="s">
        <v>8</v>
      </c>
    </row>
    <row r="1196" spans="1:5" ht="16.5" customHeight="1">
      <c r="A1196" s="13">
        <v>1194</v>
      </c>
      <c r="B1196" s="14" t="s">
        <v>24</v>
      </c>
      <c r="C1196" s="13" t="str">
        <f>"2020154405"</f>
        <v>2020154405</v>
      </c>
      <c r="D1196" s="15">
        <v>69.16</v>
      </c>
      <c r="E1196" s="15" t="s">
        <v>8</v>
      </c>
    </row>
    <row r="1197" spans="1:5" ht="16.5" customHeight="1">
      <c r="A1197" s="13">
        <v>1195</v>
      </c>
      <c r="B1197" s="14" t="s">
        <v>24</v>
      </c>
      <c r="C1197" s="13" t="str">
        <f>"2020154807"</f>
        <v>2020154807</v>
      </c>
      <c r="D1197" s="15">
        <v>69.16</v>
      </c>
      <c r="E1197" s="15" t="s">
        <v>8</v>
      </c>
    </row>
    <row r="1198" spans="1:5" ht="16.5" customHeight="1">
      <c r="A1198" s="13">
        <v>1196</v>
      </c>
      <c r="B1198" s="14" t="s">
        <v>24</v>
      </c>
      <c r="C1198" s="13" t="str">
        <f>"2020153815"</f>
        <v>2020153815</v>
      </c>
      <c r="D1198" s="15">
        <v>69.1</v>
      </c>
      <c r="E1198" s="15" t="s">
        <v>8</v>
      </c>
    </row>
    <row r="1199" spans="1:5" ht="16.5" customHeight="1">
      <c r="A1199" s="13">
        <v>1197</v>
      </c>
      <c r="B1199" s="14" t="s">
        <v>24</v>
      </c>
      <c r="C1199" s="13" t="str">
        <f>"2020153825"</f>
        <v>2020153825</v>
      </c>
      <c r="D1199" s="15">
        <v>69.07</v>
      </c>
      <c r="E1199" s="15" t="s">
        <v>8</v>
      </c>
    </row>
    <row r="1200" spans="1:5" ht="16.5" customHeight="1">
      <c r="A1200" s="13">
        <v>1198</v>
      </c>
      <c r="B1200" s="14" t="s">
        <v>24</v>
      </c>
      <c r="C1200" s="13" t="str">
        <f>"2020154109"</f>
        <v>2020154109</v>
      </c>
      <c r="D1200" s="15">
        <v>68.86</v>
      </c>
      <c r="E1200" s="15" t="s">
        <v>8</v>
      </c>
    </row>
    <row r="1201" spans="1:5" ht="16.5" customHeight="1">
      <c r="A1201" s="13">
        <v>1199</v>
      </c>
      <c r="B1201" s="14" t="s">
        <v>24</v>
      </c>
      <c r="C1201" s="13" t="str">
        <f>"2020154509"</f>
        <v>2020154509</v>
      </c>
      <c r="D1201" s="15">
        <v>68.84</v>
      </c>
      <c r="E1201" s="15" t="s">
        <v>8</v>
      </c>
    </row>
    <row r="1202" spans="1:5" ht="16.5" customHeight="1">
      <c r="A1202" s="13">
        <v>1200</v>
      </c>
      <c r="B1202" s="14" t="s">
        <v>24</v>
      </c>
      <c r="C1202" s="13" t="str">
        <f>"2020154120"</f>
        <v>2020154120</v>
      </c>
      <c r="D1202" s="15">
        <v>68.83</v>
      </c>
      <c r="E1202" s="15" t="s">
        <v>8</v>
      </c>
    </row>
    <row r="1203" spans="1:5" ht="16.5" customHeight="1">
      <c r="A1203" s="13">
        <v>1201</v>
      </c>
      <c r="B1203" s="14" t="s">
        <v>24</v>
      </c>
      <c r="C1203" s="13" t="str">
        <f>"2020154102"</f>
        <v>2020154102</v>
      </c>
      <c r="D1203" s="15">
        <v>68.82</v>
      </c>
      <c r="E1203" s="15" t="s">
        <v>8</v>
      </c>
    </row>
    <row r="1204" spans="1:5" ht="16.5" customHeight="1">
      <c r="A1204" s="13">
        <v>1202</v>
      </c>
      <c r="B1204" s="14" t="s">
        <v>24</v>
      </c>
      <c r="C1204" s="13" t="str">
        <f>"2020154528"</f>
        <v>2020154528</v>
      </c>
      <c r="D1204" s="15">
        <v>68.82</v>
      </c>
      <c r="E1204" s="15" t="s">
        <v>8</v>
      </c>
    </row>
    <row r="1205" spans="1:5" ht="16.5" customHeight="1">
      <c r="A1205" s="13">
        <v>1203</v>
      </c>
      <c r="B1205" s="14" t="s">
        <v>24</v>
      </c>
      <c r="C1205" s="13" t="str">
        <f>"2020154416"</f>
        <v>2020154416</v>
      </c>
      <c r="D1205" s="15">
        <v>68.75</v>
      </c>
      <c r="E1205" s="15" t="s">
        <v>8</v>
      </c>
    </row>
    <row r="1206" spans="1:5" ht="16.5" customHeight="1">
      <c r="A1206" s="13">
        <v>1204</v>
      </c>
      <c r="B1206" s="14" t="s">
        <v>24</v>
      </c>
      <c r="C1206" s="13" t="str">
        <f>"2020154616"</f>
        <v>2020154616</v>
      </c>
      <c r="D1206" s="15">
        <v>68.59</v>
      </c>
      <c r="E1206" s="15" t="s">
        <v>8</v>
      </c>
    </row>
    <row r="1207" spans="1:5" ht="16.5" customHeight="1">
      <c r="A1207" s="13">
        <v>1205</v>
      </c>
      <c r="B1207" s="14" t="s">
        <v>24</v>
      </c>
      <c r="C1207" s="13" t="str">
        <f>"2020154411"</f>
        <v>2020154411</v>
      </c>
      <c r="D1207" s="15">
        <v>68.57</v>
      </c>
      <c r="E1207" s="15" t="s">
        <v>8</v>
      </c>
    </row>
    <row r="1208" spans="1:5" ht="16.5" customHeight="1">
      <c r="A1208" s="13">
        <v>1206</v>
      </c>
      <c r="B1208" s="14" t="s">
        <v>24</v>
      </c>
      <c r="C1208" s="13" t="str">
        <f>"2020154012"</f>
        <v>2020154012</v>
      </c>
      <c r="D1208" s="15">
        <v>68.54</v>
      </c>
      <c r="E1208" s="15" t="s">
        <v>8</v>
      </c>
    </row>
    <row r="1209" spans="1:5" ht="16.5" customHeight="1">
      <c r="A1209" s="13">
        <v>1207</v>
      </c>
      <c r="B1209" s="14" t="s">
        <v>24</v>
      </c>
      <c r="C1209" s="13" t="str">
        <f>"2020154520"</f>
        <v>2020154520</v>
      </c>
      <c r="D1209" s="15">
        <v>68.49</v>
      </c>
      <c r="E1209" s="15" t="s">
        <v>8</v>
      </c>
    </row>
    <row r="1210" spans="1:5" ht="16.5" customHeight="1">
      <c r="A1210" s="13">
        <v>1208</v>
      </c>
      <c r="B1210" s="14" t="s">
        <v>24</v>
      </c>
      <c r="C1210" s="13" t="str">
        <f>"2020154023"</f>
        <v>2020154023</v>
      </c>
      <c r="D1210" s="15">
        <v>68.41</v>
      </c>
      <c r="E1210" s="15" t="s">
        <v>8</v>
      </c>
    </row>
    <row r="1211" spans="1:5" ht="16.5" customHeight="1">
      <c r="A1211" s="13">
        <v>1209</v>
      </c>
      <c r="B1211" s="14" t="s">
        <v>24</v>
      </c>
      <c r="C1211" s="13" t="str">
        <f>"2020154031"</f>
        <v>2020154031</v>
      </c>
      <c r="D1211" s="15">
        <v>68.27</v>
      </c>
      <c r="E1211" s="15" t="s">
        <v>8</v>
      </c>
    </row>
    <row r="1212" spans="1:5" ht="16.5" customHeight="1">
      <c r="A1212" s="13">
        <v>1210</v>
      </c>
      <c r="B1212" s="14" t="s">
        <v>24</v>
      </c>
      <c r="C1212" s="13" t="str">
        <f>"2020154016"</f>
        <v>2020154016</v>
      </c>
      <c r="D1212" s="15">
        <v>68.26</v>
      </c>
      <c r="E1212" s="15" t="s">
        <v>8</v>
      </c>
    </row>
    <row r="1213" spans="1:5" ht="16.5" customHeight="1">
      <c r="A1213" s="13">
        <v>1211</v>
      </c>
      <c r="B1213" s="14" t="s">
        <v>24</v>
      </c>
      <c r="C1213" s="13" t="str">
        <f>"2020154210"</f>
        <v>2020154210</v>
      </c>
      <c r="D1213" s="15">
        <v>68.24</v>
      </c>
      <c r="E1213" s="15" t="s">
        <v>8</v>
      </c>
    </row>
    <row r="1214" spans="1:5" ht="16.5" customHeight="1">
      <c r="A1214" s="13">
        <v>1212</v>
      </c>
      <c r="B1214" s="14" t="s">
        <v>24</v>
      </c>
      <c r="C1214" s="13" t="str">
        <f>"2020154003"</f>
        <v>2020154003</v>
      </c>
      <c r="D1214" s="15">
        <v>68.17</v>
      </c>
      <c r="E1214" s="15" t="s">
        <v>8</v>
      </c>
    </row>
    <row r="1215" spans="1:5" ht="16.5" customHeight="1">
      <c r="A1215" s="13">
        <v>1213</v>
      </c>
      <c r="B1215" s="14" t="s">
        <v>24</v>
      </c>
      <c r="C1215" s="13" t="str">
        <f>"2020154028"</f>
        <v>2020154028</v>
      </c>
      <c r="D1215" s="15">
        <v>68.09</v>
      </c>
      <c r="E1215" s="15" t="s">
        <v>8</v>
      </c>
    </row>
    <row r="1216" spans="1:5" ht="16.5" customHeight="1">
      <c r="A1216" s="13">
        <v>1214</v>
      </c>
      <c r="B1216" s="14" t="s">
        <v>24</v>
      </c>
      <c r="C1216" s="13" t="str">
        <f>"2020154518"</f>
        <v>2020154518</v>
      </c>
      <c r="D1216" s="15">
        <v>68.09</v>
      </c>
      <c r="E1216" s="15" t="s">
        <v>8</v>
      </c>
    </row>
    <row r="1217" spans="1:5" ht="16.5" customHeight="1">
      <c r="A1217" s="13">
        <v>1215</v>
      </c>
      <c r="B1217" s="14" t="s">
        <v>24</v>
      </c>
      <c r="C1217" s="13" t="str">
        <f>"2020154312"</f>
        <v>2020154312</v>
      </c>
      <c r="D1217" s="15">
        <v>68</v>
      </c>
      <c r="E1217" s="15" t="s">
        <v>8</v>
      </c>
    </row>
    <row r="1218" spans="1:5" ht="16.5" customHeight="1">
      <c r="A1218" s="13">
        <v>1216</v>
      </c>
      <c r="B1218" s="14" t="s">
        <v>24</v>
      </c>
      <c r="C1218" s="13" t="str">
        <f>"2020154113"</f>
        <v>2020154113</v>
      </c>
      <c r="D1218" s="15">
        <v>67.99</v>
      </c>
      <c r="E1218" s="15" t="s">
        <v>8</v>
      </c>
    </row>
    <row r="1219" spans="1:5" ht="16.5" customHeight="1">
      <c r="A1219" s="13">
        <v>1217</v>
      </c>
      <c r="B1219" s="14" t="s">
        <v>24</v>
      </c>
      <c r="C1219" s="13" t="str">
        <f>"2020154607"</f>
        <v>2020154607</v>
      </c>
      <c r="D1219" s="15">
        <v>67.85</v>
      </c>
      <c r="E1219" s="15" t="s">
        <v>8</v>
      </c>
    </row>
    <row r="1220" spans="1:5" ht="16.5" customHeight="1">
      <c r="A1220" s="13">
        <v>1218</v>
      </c>
      <c r="B1220" s="14" t="s">
        <v>24</v>
      </c>
      <c r="C1220" s="13" t="str">
        <f>"2020153926"</f>
        <v>2020153926</v>
      </c>
      <c r="D1220" s="15">
        <v>67.74</v>
      </c>
      <c r="E1220" s="15" t="s">
        <v>8</v>
      </c>
    </row>
    <row r="1221" spans="1:5" ht="16.5" customHeight="1">
      <c r="A1221" s="13">
        <v>1219</v>
      </c>
      <c r="B1221" s="14" t="s">
        <v>24</v>
      </c>
      <c r="C1221" s="13" t="str">
        <f>"2020153821"</f>
        <v>2020153821</v>
      </c>
      <c r="D1221" s="15">
        <v>67.67</v>
      </c>
      <c r="E1221" s="15" t="s">
        <v>8</v>
      </c>
    </row>
    <row r="1222" spans="1:5" ht="16.5" customHeight="1">
      <c r="A1222" s="13">
        <v>1220</v>
      </c>
      <c r="B1222" s="14" t="s">
        <v>24</v>
      </c>
      <c r="C1222" s="13" t="str">
        <f>"2020154529"</f>
        <v>2020154529</v>
      </c>
      <c r="D1222" s="15">
        <v>67.54</v>
      </c>
      <c r="E1222" s="15" t="s">
        <v>8</v>
      </c>
    </row>
    <row r="1223" spans="1:5" ht="16.5" customHeight="1">
      <c r="A1223" s="13">
        <v>1221</v>
      </c>
      <c r="B1223" s="14" t="s">
        <v>24</v>
      </c>
      <c r="C1223" s="13" t="str">
        <f>"2020154516"</f>
        <v>2020154516</v>
      </c>
      <c r="D1223" s="15">
        <v>67.5</v>
      </c>
      <c r="E1223" s="15" t="s">
        <v>8</v>
      </c>
    </row>
    <row r="1224" spans="1:5" ht="16.5" customHeight="1">
      <c r="A1224" s="13">
        <v>1222</v>
      </c>
      <c r="B1224" s="14" t="s">
        <v>24</v>
      </c>
      <c r="C1224" s="13" t="str">
        <f>"2020154329"</f>
        <v>2020154329</v>
      </c>
      <c r="D1224" s="15">
        <v>67.49</v>
      </c>
      <c r="E1224" s="15" t="s">
        <v>8</v>
      </c>
    </row>
    <row r="1225" spans="1:5" ht="16.5" customHeight="1">
      <c r="A1225" s="13">
        <v>1223</v>
      </c>
      <c r="B1225" s="14" t="s">
        <v>24</v>
      </c>
      <c r="C1225" s="13" t="str">
        <f>"2020153906"</f>
        <v>2020153906</v>
      </c>
      <c r="D1225" s="15">
        <v>67.48</v>
      </c>
      <c r="E1225" s="15" t="s">
        <v>8</v>
      </c>
    </row>
    <row r="1226" spans="1:5" ht="16.5" customHeight="1">
      <c r="A1226" s="13">
        <v>1224</v>
      </c>
      <c r="B1226" s="14" t="s">
        <v>24</v>
      </c>
      <c r="C1226" s="13" t="str">
        <f>"2020153801"</f>
        <v>2020153801</v>
      </c>
      <c r="D1226" s="15">
        <v>67.34</v>
      </c>
      <c r="E1226" s="15" t="s">
        <v>8</v>
      </c>
    </row>
    <row r="1227" spans="1:5" ht="16.5" customHeight="1">
      <c r="A1227" s="13">
        <v>1225</v>
      </c>
      <c r="B1227" s="14" t="s">
        <v>24</v>
      </c>
      <c r="C1227" s="13" t="str">
        <f>"2020154118"</f>
        <v>2020154118</v>
      </c>
      <c r="D1227" s="15">
        <v>67.33</v>
      </c>
      <c r="E1227" s="15" t="s">
        <v>8</v>
      </c>
    </row>
    <row r="1228" spans="1:5" ht="16.5" customHeight="1">
      <c r="A1228" s="13">
        <v>1226</v>
      </c>
      <c r="B1228" s="14" t="s">
        <v>24</v>
      </c>
      <c r="C1228" s="13" t="str">
        <f>"2020154208"</f>
        <v>2020154208</v>
      </c>
      <c r="D1228" s="15">
        <v>67.01</v>
      </c>
      <c r="E1228" s="15" t="s">
        <v>8</v>
      </c>
    </row>
    <row r="1229" spans="1:5" ht="16.5" customHeight="1">
      <c r="A1229" s="13">
        <v>1227</v>
      </c>
      <c r="B1229" s="14" t="s">
        <v>24</v>
      </c>
      <c r="C1229" s="13" t="str">
        <f>"2020154224"</f>
        <v>2020154224</v>
      </c>
      <c r="D1229" s="15">
        <v>67</v>
      </c>
      <c r="E1229" s="15" t="s">
        <v>8</v>
      </c>
    </row>
    <row r="1230" spans="1:5" ht="16.5" customHeight="1">
      <c r="A1230" s="13">
        <v>1228</v>
      </c>
      <c r="B1230" s="14" t="s">
        <v>24</v>
      </c>
      <c r="C1230" s="13" t="str">
        <f>"2020154822"</f>
        <v>2020154822</v>
      </c>
      <c r="D1230" s="15">
        <v>66.91</v>
      </c>
      <c r="E1230" s="15" t="s">
        <v>8</v>
      </c>
    </row>
    <row r="1231" spans="1:5" ht="16.5" customHeight="1">
      <c r="A1231" s="13">
        <v>1229</v>
      </c>
      <c r="B1231" s="14" t="s">
        <v>24</v>
      </c>
      <c r="C1231" s="13" t="str">
        <f>"2020154101"</f>
        <v>2020154101</v>
      </c>
      <c r="D1231" s="15">
        <v>66.9</v>
      </c>
      <c r="E1231" s="15" t="s">
        <v>8</v>
      </c>
    </row>
    <row r="1232" spans="1:5" ht="16.5" customHeight="1">
      <c r="A1232" s="13">
        <v>1230</v>
      </c>
      <c r="B1232" s="14" t="s">
        <v>24</v>
      </c>
      <c r="C1232" s="13" t="str">
        <f>"2020154723"</f>
        <v>2020154723</v>
      </c>
      <c r="D1232" s="15">
        <v>66.86</v>
      </c>
      <c r="E1232" s="15" t="s">
        <v>8</v>
      </c>
    </row>
    <row r="1233" spans="1:5" ht="16.5" customHeight="1">
      <c r="A1233" s="13">
        <v>1231</v>
      </c>
      <c r="B1233" s="14" t="s">
        <v>24</v>
      </c>
      <c r="C1233" s="13" t="str">
        <f>"2020153810"</f>
        <v>2020153810</v>
      </c>
      <c r="D1233" s="15">
        <v>66.82</v>
      </c>
      <c r="E1233" s="15" t="s">
        <v>8</v>
      </c>
    </row>
    <row r="1234" spans="1:5" ht="16.5" customHeight="1">
      <c r="A1234" s="13">
        <v>1232</v>
      </c>
      <c r="B1234" s="14" t="s">
        <v>24</v>
      </c>
      <c r="C1234" s="13" t="str">
        <f>"2020153826"</f>
        <v>2020153826</v>
      </c>
      <c r="D1234" s="15">
        <v>66.82</v>
      </c>
      <c r="E1234" s="15" t="s">
        <v>8</v>
      </c>
    </row>
    <row r="1235" spans="1:5" ht="16.5" customHeight="1">
      <c r="A1235" s="13">
        <v>1233</v>
      </c>
      <c r="B1235" s="14" t="s">
        <v>24</v>
      </c>
      <c r="C1235" s="13" t="str">
        <f>"2020153807"</f>
        <v>2020153807</v>
      </c>
      <c r="D1235" s="15">
        <v>66.75</v>
      </c>
      <c r="E1235" s="15" t="s">
        <v>8</v>
      </c>
    </row>
    <row r="1236" spans="1:5" ht="16.5" customHeight="1">
      <c r="A1236" s="13">
        <v>1234</v>
      </c>
      <c r="B1236" s="14" t="s">
        <v>24</v>
      </c>
      <c r="C1236" s="13" t="str">
        <f>"2020153925"</f>
        <v>2020153925</v>
      </c>
      <c r="D1236" s="15">
        <v>66.69</v>
      </c>
      <c r="E1236" s="15" t="s">
        <v>8</v>
      </c>
    </row>
    <row r="1237" spans="1:5" ht="16.5" customHeight="1">
      <c r="A1237" s="13">
        <v>1235</v>
      </c>
      <c r="B1237" s="14" t="s">
        <v>24</v>
      </c>
      <c r="C1237" s="13" t="str">
        <f>"2020154703"</f>
        <v>2020154703</v>
      </c>
      <c r="D1237" s="15">
        <v>66.68</v>
      </c>
      <c r="E1237" s="15" t="s">
        <v>8</v>
      </c>
    </row>
    <row r="1238" spans="1:5" ht="16.5" customHeight="1">
      <c r="A1238" s="13">
        <v>1236</v>
      </c>
      <c r="B1238" s="14" t="s">
        <v>24</v>
      </c>
      <c r="C1238" s="13" t="str">
        <f>"2020154717"</f>
        <v>2020154717</v>
      </c>
      <c r="D1238" s="15">
        <v>66.66</v>
      </c>
      <c r="E1238" s="15" t="s">
        <v>8</v>
      </c>
    </row>
    <row r="1239" spans="1:5" ht="16.5" customHeight="1">
      <c r="A1239" s="13">
        <v>1237</v>
      </c>
      <c r="B1239" s="14" t="s">
        <v>24</v>
      </c>
      <c r="C1239" s="13" t="str">
        <f>"2020154030"</f>
        <v>2020154030</v>
      </c>
      <c r="D1239" s="15">
        <v>66.6</v>
      </c>
      <c r="E1239" s="15" t="s">
        <v>8</v>
      </c>
    </row>
    <row r="1240" spans="1:5" ht="16.5" customHeight="1">
      <c r="A1240" s="13">
        <v>1238</v>
      </c>
      <c r="B1240" s="14" t="s">
        <v>24</v>
      </c>
      <c r="C1240" s="13" t="str">
        <f>"2020154218"</f>
        <v>2020154218</v>
      </c>
      <c r="D1240" s="15">
        <v>66.6</v>
      </c>
      <c r="E1240" s="15" t="s">
        <v>8</v>
      </c>
    </row>
    <row r="1241" spans="1:5" ht="16.5" customHeight="1">
      <c r="A1241" s="13">
        <v>1239</v>
      </c>
      <c r="B1241" s="14" t="s">
        <v>24</v>
      </c>
      <c r="C1241" s="13" t="str">
        <f>"2020154025"</f>
        <v>2020154025</v>
      </c>
      <c r="D1241" s="15">
        <v>66.54</v>
      </c>
      <c r="E1241" s="15" t="s">
        <v>8</v>
      </c>
    </row>
    <row r="1242" spans="1:5" ht="16.5" customHeight="1">
      <c r="A1242" s="13">
        <v>1240</v>
      </c>
      <c r="B1242" s="14" t="s">
        <v>24</v>
      </c>
      <c r="C1242" s="13" t="str">
        <f>"2020154718"</f>
        <v>2020154718</v>
      </c>
      <c r="D1242" s="15">
        <v>66.54</v>
      </c>
      <c r="E1242" s="15" t="s">
        <v>8</v>
      </c>
    </row>
    <row r="1243" spans="1:5" ht="16.5" customHeight="1">
      <c r="A1243" s="13">
        <v>1241</v>
      </c>
      <c r="B1243" s="14" t="s">
        <v>24</v>
      </c>
      <c r="C1243" s="13" t="str">
        <f>"2020153828"</f>
        <v>2020153828</v>
      </c>
      <c r="D1243" s="15">
        <v>66.52</v>
      </c>
      <c r="E1243" s="15" t="s">
        <v>8</v>
      </c>
    </row>
    <row r="1244" spans="1:5" ht="16.5" customHeight="1">
      <c r="A1244" s="13">
        <v>1242</v>
      </c>
      <c r="B1244" s="14" t="s">
        <v>24</v>
      </c>
      <c r="C1244" s="13" t="str">
        <f>"2020154009"</f>
        <v>2020154009</v>
      </c>
      <c r="D1244" s="15">
        <v>66.51</v>
      </c>
      <c r="E1244" s="15" t="s">
        <v>8</v>
      </c>
    </row>
    <row r="1245" spans="1:5" ht="16.5" customHeight="1">
      <c r="A1245" s="13">
        <v>1243</v>
      </c>
      <c r="B1245" s="14" t="s">
        <v>24</v>
      </c>
      <c r="C1245" s="13" t="str">
        <f>"2020154711"</f>
        <v>2020154711</v>
      </c>
      <c r="D1245" s="15">
        <v>66.5</v>
      </c>
      <c r="E1245" s="15" t="s">
        <v>8</v>
      </c>
    </row>
    <row r="1246" spans="1:5" ht="16.5" customHeight="1">
      <c r="A1246" s="13">
        <v>1244</v>
      </c>
      <c r="B1246" s="14" t="s">
        <v>24</v>
      </c>
      <c r="C1246" s="13" t="str">
        <f>"2020154726"</f>
        <v>2020154726</v>
      </c>
      <c r="D1246" s="15">
        <v>66.42</v>
      </c>
      <c r="E1246" s="15" t="s">
        <v>8</v>
      </c>
    </row>
    <row r="1247" spans="1:5" ht="16.5" customHeight="1">
      <c r="A1247" s="13">
        <v>1245</v>
      </c>
      <c r="B1247" s="14" t="s">
        <v>24</v>
      </c>
      <c r="C1247" s="13" t="str">
        <f>"2020154508"</f>
        <v>2020154508</v>
      </c>
      <c r="D1247" s="15">
        <v>66.4</v>
      </c>
      <c r="E1247" s="15" t="s">
        <v>8</v>
      </c>
    </row>
    <row r="1248" spans="1:5" ht="16.5" customHeight="1">
      <c r="A1248" s="13">
        <v>1246</v>
      </c>
      <c r="B1248" s="14" t="s">
        <v>24</v>
      </c>
      <c r="C1248" s="13" t="str">
        <f>"2020154622"</f>
        <v>2020154622</v>
      </c>
      <c r="D1248" s="15">
        <v>66.26</v>
      </c>
      <c r="E1248" s="15" t="s">
        <v>8</v>
      </c>
    </row>
    <row r="1249" spans="1:5" ht="16.5" customHeight="1">
      <c r="A1249" s="13">
        <v>1247</v>
      </c>
      <c r="B1249" s="14" t="s">
        <v>24</v>
      </c>
      <c r="C1249" s="13" t="str">
        <f>"2020154515"</f>
        <v>2020154515</v>
      </c>
      <c r="D1249" s="15">
        <v>66.17</v>
      </c>
      <c r="E1249" s="15" t="s">
        <v>8</v>
      </c>
    </row>
    <row r="1250" spans="1:5" ht="16.5" customHeight="1">
      <c r="A1250" s="13">
        <v>1248</v>
      </c>
      <c r="B1250" s="14" t="s">
        <v>24</v>
      </c>
      <c r="C1250" s="13" t="str">
        <f>"2020154318"</f>
        <v>2020154318</v>
      </c>
      <c r="D1250" s="15">
        <v>66.1</v>
      </c>
      <c r="E1250" s="15" t="s">
        <v>8</v>
      </c>
    </row>
    <row r="1251" spans="1:5" ht="16.5" customHeight="1">
      <c r="A1251" s="13">
        <v>1249</v>
      </c>
      <c r="B1251" s="14" t="s">
        <v>24</v>
      </c>
      <c r="C1251" s="13" t="str">
        <f>"2020154602"</f>
        <v>2020154602</v>
      </c>
      <c r="D1251" s="15">
        <v>65.93</v>
      </c>
      <c r="E1251" s="15" t="s">
        <v>8</v>
      </c>
    </row>
    <row r="1252" spans="1:5" ht="16.5" customHeight="1">
      <c r="A1252" s="13">
        <v>1250</v>
      </c>
      <c r="B1252" s="14" t="s">
        <v>24</v>
      </c>
      <c r="C1252" s="13" t="str">
        <f>"2020154317"</f>
        <v>2020154317</v>
      </c>
      <c r="D1252" s="15">
        <v>65.9</v>
      </c>
      <c r="E1252" s="15" t="s">
        <v>8</v>
      </c>
    </row>
    <row r="1253" spans="1:5" ht="16.5" customHeight="1">
      <c r="A1253" s="13">
        <v>1251</v>
      </c>
      <c r="B1253" s="14" t="s">
        <v>24</v>
      </c>
      <c r="C1253" s="13" t="str">
        <f>"2020154525"</f>
        <v>2020154525</v>
      </c>
      <c r="D1253" s="15">
        <v>65.85</v>
      </c>
      <c r="E1253" s="15" t="s">
        <v>8</v>
      </c>
    </row>
    <row r="1254" spans="1:5" ht="16.5" customHeight="1">
      <c r="A1254" s="13">
        <v>1252</v>
      </c>
      <c r="B1254" s="14" t="s">
        <v>24</v>
      </c>
      <c r="C1254" s="13" t="str">
        <f>"2020154614"</f>
        <v>2020154614</v>
      </c>
      <c r="D1254" s="15">
        <v>65.68</v>
      </c>
      <c r="E1254" s="15" t="s">
        <v>8</v>
      </c>
    </row>
    <row r="1255" spans="1:5" ht="16.5" customHeight="1">
      <c r="A1255" s="13">
        <v>1253</v>
      </c>
      <c r="B1255" s="14" t="s">
        <v>24</v>
      </c>
      <c r="C1255" s="13" t="str">
        <f>"2020154403"</f>
        <v>2020154403</v>
      </c>
      <c r="D1255" s="15">
        <v>65.66</v>
      </c>
      <c r="E1255" s="15" t="s">
        <v>8</v>
      </c>
    </row>
    <row r="1256" spans="1:5" ht="16.5" customHeight="1">
      <c r="A1256" s="13">
        <v>1254</v>
      </c>
      <c r="B1256" s="14" t="s">
        <v>24</v>
      </c>
      <c r="C1256" s="13" t="str">
        <f>"2020154506"</f>
        <v>2020154506</v>
      </c>
      <c r="D1256" s="15">
        <v>65.66</v>
      </c>
      <c r="E1256" s="15" t="s">
        <v>8</v>
      </c>
    </row>
    <row r="1257" spans="1:5" ht="16.5" customHeight="1">
      <c r="A1257" s="13">
        <v>1255</v>
      </c>
      <c r="B1257" s="14" t="s">
        <v>24</v>
      </c>
      <c r="C1257" s="13" t="str">
        <f>"2020153909"</f>
        <v>2020153909</v>
      </c>
      <c r="D1257" s="15">
        <v>65.61</v>
      </c>
      <c r="E1257" s="15" t="s">
        <v>8</v>
      </c>
    </row>
    <row r="1258" spans="1:5" ht="16.5" customHeight="1">
      <c r="A1258" s="13">
        <v>1256</v>
      </c>
      <c r="B1258" s="14" t="s">
        <v>24</v>
      </c>
      <c r="C1258" s="13" t="str">
        <f>"2020153803"</f>
        <v>2020153803</v>
      </c>
      <c r="D1258" s="15">
        <v>65.58</v>
      </c>
      <c r="E1258" s="15" t="s">
        <v>8</v>
      </c>
    </row>
    <row r="1259" spans="1:5" ht="16.5" customHeight="1">
      <c r="A1259" s="13">
        <v>1257</v>
      </c>
      <c r="B1259" s="14" t="s">
        <v>24</v>
      </c>
      <c r="C1259" s="13" t="str">
        <f>"2020154811"</f>
        <v>2020154811</v>
      </c>
      <c r="D1259" s="15">
        <v>65.56</v>
      </c>
      <c r="E1259" s="15" t="s">
        <v>8</v>
      </c>
    </row>
    <row r="1260" spans="1:5" ht="16.5" customHeight="1">
      <c r="A1260" s="13">
        <v>1258</v>
      </c>
      <c r="B1260" s="14" t="s">
        <v>24</v>
      </c>
      <c r="C1260" s="13" t="str">
        <f>"2020153819"</f>
        <v>2020153819</v>
      </c>
      <c r="D1260" s="15">
        <v>65.53</v>
      </c>
      <c r="E1260" s="15" t="s">
        <v>8</v>
      </c>
    </row>
    <row r="1261" spans="1:5" ht="16.5" customHeight="1">
      <c r="A1261" s="13">
        <v>1259</v>
      </c>
      <c r="B1261" s="14" t="s">
        <v>24</v>
      </c>
      <c r="C1261" s="13" t="str">
        <f>"2020154813"</f>
        <v>2020154813</v>
      </c>
      <c r="D1261" s="15">
        <v>65.52</v>
      </c>
      <c r="E1261" s="15" t="s">
        <v>8</v>
      </c>
    </row>
    <row r="1262" spans="1:5" ht="16.5" customHeight="1">
      <c r="A1262" s="13">
        <v>1260</v>
      </c>
      <c r="B1262" s="14" t="s">
        <v>24</v>
      </c>
      <c r="C1262" s="13" t="str">
        <f>"2020154431"</f>
        <v>2020154431</v>
      </c>
      <c r="D1262" s="15">
        <v>65.5</v>
      </c>
      <c r="E1262" s="15" t="s">
        <v>8</v>
      </c>
    </row>
    <row r="1263" spans="1:5" ht="16.5" customHeight="1">
      <c r="A1263" s="13">
        <v>1261</v>
      </c>
      <c r="B1263" s="14" t="s">
        <v>24</v>
      </c>
      <c r="C1263" s="13" t="str">
        <f>"2020154724"</f>
        <v>2020154724</v>
      </c>
      <c r="D1263" s="15">
        <v>65.48</v>
      </c>
      <c r="E1263" s="15" t="s">
        <v>8</v>
      </c>
    </row>
    <row r="1264" spans="1:5" ht="16.5" customHeight="1">
      <c r="A1264" s="13">
        <v>1262</v>
      </c>
      <c r="B1264" s="14" t="s">
        <v>24</v>
      </c>
      <c r="C1264" s="13" t="str">
        <f>"2020154621"</f>
        <v>2020154621</v>
      </c>
      <c r="D1264" s="15">
        <v>65.25</v>
      </c>
      <c r="E1264" s="15" t="s">
        <v>8</v>
      </c>
    </row>
    <row r="1265" spans="1:5" ht="16.5" customHeight="1">
      <c r="A1265" s="13">
        <v>1263</v>
      </c>
      <c r="B1265" s="14" t="s">
        <v>24</v>
      </c>
      <c r="C1265" s="13" t="str">
        <f>"2020153903"</f>
        <v>2020153903</v>
      </c>
      <c r="D1265" s="15">
        <v>65.18</v>
      </c>
      <c r="E1265" s="15" t="s">
        <v>8</v>
      </c>
    </row>
    <row r="1266" spans="1:5" ht="16.5" customHeight="1">
      <c r="A1266" s="13">
        <v>1264</v>
      </c>
      <c r="B1266" s="14" t="s">
        <v>24</v>
      </c>
      <c r="C1266" s="13" t="str">
        <f>"2020153907"</f>
        <v>2020153907</v>
      </c>
      <c r="D1266" s="15">
        <v>65.18</v>
      </c>
      <c r="E1266" s="15" t="s">
        <v>8</v>
      </c>
    </row>
    <row r="1267" spans="1:5" ht="16.5" customHeight="1">
      <c r="A1267" s="13">
        <v>1265</v>
      </c>
      <c r="B1267" s="14" t="s">
        <v>24</v>
      </c>
      <c r="C1267" s="13" t="str">
        <f>"2020154816"</f>
        <v>2020154816</v>
      </c>
      <c r="D1267" s="15">
        <v>65.18</v>
      </c>
      <c r="E1267" s="15" t="s">
        <v>8</v>
      </c>
    </row>
    <row r="1268" spans="1:5" ht="16.5" customHeight="1">
      <c r="A1268" s="13">
        <v>1266</v>
      </c>
      <c r="B1268" s="14" t="s">
        <v>24</v>
      </c>
      <c r="C1268" s="13" t="str">
        <f>"2020154511"</f>
        <v>2020154511</v>
      </c>
      <c r="D1268" s="15">
        <v>65.16</v>
      </c>
      <c r="E1268" s="15" t="s">
        <v>8</v>
      </c>
    </row>
    <row r="1269" spans="1:5" ht="16.5" customHeight="1">
      <c r="A1269" s="13">
        <v>1267</v>
      </c>
      <c r="B1269" s="14" t="s">
        <v>24</v>
      </c>
      <c r="C1269" s="13" t="str">
        <f>"2020154609"</f>
        <v>2020154609</v>
      </c>
      <c r="D1269" s="15">
        <v>64.99</v>
      </c>
      <c r="E1269" s="15" t="s">
        <v>8</v>
      </c>
    </row>
    <row r="1270" spans="1:5" ht="16.5" customHeight="1">
      <c r="A1270" s="13">
        <v>1268</v>
      </c>
      <c r="B1270" s="14" t="s">
        <v>24</v>
      </c>
      <c r="C1270" s="13" t="str">
        <f>"2020154425"</f>
        <v>2020154425</v>
      </c>
      <c r="D1270" s="15">
        <v>64.95</v>
      </c>
      <c r="E1270" s="15" t="s">
        <v>8</v>
      </c>
    </row>
    <row r="1271" spans="1:5" ht="16.5" customHeight="1">
      <c r="A1271" s="13">
        <v>1269</v>
      </c>
      <c r="B1271" s="14" t="s">
        <v>24</v>
      </c>
      <c r="C1271" s="13" t="str">
        <f>"2020153918"</f>
        <v>2020153918</v>
      </c>
      <c r="D1271" s="15">
        <v>64.92</v>
      </c>
      <c r="E1271" s="15" t="s">
        <v>8</v>
      </c>
    </row>
    <row r="1272" spans="1:5" ht="16.5" customHeight="1">
      <c r="A1272" s="13">
        <v>1270</v>
      </c>
      <c r="B1272" s="14" t="s">
        <v>24</v>
      </c>
      <c r="C1272" s="13" t="str">
        <f>"2020154812"</f>
        <v>2020154812</v>
      </c>
      <c r="D1272" s="15">
        <v>64.91</v>
      </c>
      <c r="E1272" s="15" t="s">
        <v>8</v>
      </c>
    </row>
    <row r="1273" spans="1:5" ht="16.5" customHeight="1">
      <c r="A1273" s="13">
        <v>1271</v>
      </c>
      <c r="B1273" s="14" t="s">
        <v>24</v>
      </c>
      <c r="C1273" s="13" t="str">
        <f>"2020154325"</f>
        <v>2020154325</v>
      </c>
      <c r="D1273" s="15">
        <v>64.83</v>
      </c>
      <c r="E1273" s="15" t="s">
        <v>8</v>
      </c>
    </row>
    <row r="1274" spans="1:5" ht="16.5" customHeight="1">
      <c r="A1274" s="13">
        <v>1272</v>
      </c>
      <c r="B1274" s="14" t="s">
        <v>24</v>
      </c>
      <c r="C1274" s="13" t="str">
        <f>"2020154510"</f>
        <v>2020154510</v>
      </c>
      <c r="D1274" s="15">
        <v>64.78</v>
      </c>
      <c r="E1274" s="15" t="s">
        <v>8</v>
      </c>
    </row>
    <row r="1275" spans="1:5" ht="16.5" customHeight="1">
      <c r="A1275" s="13">
        <v>1273</v>
      </c>
      <c r="B1275" s="14" t="s">
        <v>24</v>
      </c>
      <c r="C1275" s="13" t="str">
        <f>"2020153914"</f>
        <v>2020153914</v>
      </c>
      <c r="D1275" s="15">
        <v>64.77</v>
      </c>
      <c r="E1275" s="15" t="s">
        <v>8</v>
      </c>
    </row>
    <row r="1276" spans="1:5" ht="16.5" customHeight="1">
      <c r="A1276" s="13">
        <v>1274</v>
      </c>
      <c r="B1276" s="14" t="s">
        <v>24</v>
      </c>
      <c r="C1276" s="13" t="str">
        <f>"2020154809"</f>
        <v>2020154809</v>
      </c>
      <c r="D1276" s="15">
        <v>64.76</v>
      </c>
      <c r="E1276" s="15" t="s">
        <v>8</v>
      </c>
    </row>
    <row r="1277" spans="1:5" ht="16.5" customHeight="1">
      <c r="A1277" s="13">
        <v>1275</v>
      </c>
      <c r="B1277" s="14" t="s">
        <v>24</v>
      </c>
      <c r="C1277" s="13" t="str">
        <f>"2020154729"</f>
        <v>2020154729</v>
      </c>
      <c r="D1277" s="15">
        <v>64.74</v>
      </c>
      <c r="E1277" s="15" t="s">
        <v>8</v>
      </c>
    </row>
    <row r="1278" spans="1:5" ht="16.5" customHeight="1">
      <c r="A1278" s="13">
        <v>1276</v>
      </c>
      <c r="B1278" s="14" t="s">
        <v>24</v>
      </c>
      <c r="C1278" s="13" t="str">
        <f>"2020153902"</f>
        <v>2020153902</v>
      </c>
      <c r="D1278" s="15">
        <v>64.68</v>
      </c>
      <c r="E1278" s="15" t="s">
        <v>8</v>
      </c>
    </row>
    <row r="1279" spans="1:5" ht="16.5" customHeight="1">
      <c r="A1279" s="13">
        <v>1277</v>
      </c>
      <c r="B1279" s="14" t="s">
        <v>24</v>
      </c>
      <c r="C1279" s="13" t="str">
        <f>"2020154713"</f>
        <v>2020154713</v>
      </c>
      <c r="D1279" s="15">
        <v>64.6</v>
      </c>
      <c r="E1279" s="15" t="s">
        <v>8</v>
      </c>
    </row>
    <row r="1280" spans="1:5" ht="16.5" customHeight="1">
      <c r="A1280" s="13">
        <v>1278</v>
      </c>
      <c r="B1280" s="14" t="s">
        <v>24</v>
      </c>
      <c r="C1280" s="13" t="str">
        <f>"2020154219"</f>
        <v>2020154219</v>
      </c>
      <c r="D1280" s="15">
        <v>64.59</v>
      </c>
      <c r="E1280" s="15" t="s">
        <v>8</v>
      </c>
    </row>
    <row r="1281" spans="1:5" ht="16.5" customHeight="1">
      <c r="A1281" s="13">
        <v>1279</v>
      </c>
      <c r="B1281" s="14" t="s">
        <v>24</v>
      </c>
      <c r="C1281" s="13" t="str">
        <f>"2020154308"</f>
        <v>2020154308</v>
      </c>
      <c r="D1281" s="15">
        <v>64.59</v>
      </c>
      <c r="E1281" s="15" t="s">
        <v>8</v>
      </c>
    </row>
    <row r="1282" spans="1:5" ht="16.5" customHeight="1">
      <c r="A1282" s="13">
        <v>1280</v>
      </c>
      <c r="B1282" s="14" t="s">
        <v>24</v>
      </c>
      <c r="C1282" s="13" t="str">
        <f>"2020154531"</f>
        <v>2020154531</v>
      </c>
      <c r="D1282" s="15">
        <v>64.39</v>
      </c>
      <c r="E1282" s="15" t="s">
        <v>8</v>
      </c>
    </row>
    <row r="1283" spans="1:5" ht="16.5" customHeight="1">
      <c r="A1283" s="13">
        <v>1281</v>
      </c>
      <c r="B1283" s="14" t="s">
        <v>24</v>
      </c>
      <c r="C1283" s="13" t="str">
        <f>"2020154019"</f>
        <v>2020154019</v>
      </c>
      <c r="D1283" s="15">
        <v>64.27</v>
      </c>
      <c r="E1283" s="15" t="s">
        <v>8</v>
      </c>
    </row>
    <row r="1284" spans="1:5" ht="16.5" customHeight="1">
      <c r="A1284" s="13">
        <v>1282</v>
      </c>
      <c r="B1284" s="14" t="s">
        <v>24</v>
      </c>
      <c r="C1284" s="13" t="str">
        <f>"2020154116"</f>
        <v>2020154116</v>
      </c>
      <c r="D1284" s="15">
        <v>64.27</v>
      </c>
      <c r="E1284" s="15" t="s">
        <v>8</v>
      </c>
    </row>
    <row r="1285" spans="1:5" ht="16.5" customHeight="1">
      <c r="A1285" s="13">
        <v>1283</v>
      </c>
      <c r="B1285" s="14" t="s">
        <v>24</v>
      </c>
      <c r="C1285" s="13" t="str">
        <f>"2020154125"</f>
        <v>2020154125</v>
      </c>
      <c r="D1285" s="15">
        <v>64.27</v>
      </c>
      <c r="E1285" s="15" t="s">
        <v>8</v>
      </c>
    </row>
    <row r="1286" spans="1:5" ht="16.5" customHeight="1">
      <c r="A1286" s="13">
        <v>1284</v>
      </c>
      <c r="B1286" s="14" t="s">
        <v>24</v>
      </c>
      <c r="C1286" s="13" t="str">
        <f>"2020154026"</f>
        <v>2020154026</v>
      </c>
      <c r="D1286" s="15">
        <v>64.22</v>
      </c>
      <c r="E1286" s="15" t="s">
        <v>8</v>
      </c>
    </row>
    <row r="1287" spans="1:5" ht="16.5" customHeight="1">
      <c r="A1287" s="13">
        <v>1285</v>
      </c>
      <c r="B1287" s="14" t="s">
        <v>24</v>
      </c>
      <c r="C1287" s="13" t="str">
        <f>"2020153908"</f>
        <v>2020153908</v>
      </c>
      <c r="D1287" s="15">
        <v>64.18</v>
      </c>
      <c r="E1287" s="15" t="s">
        <v>8</v>
      </c>
    </row>
    <row r="1288" spans="1:5" ht="16.5" customHeight="1">
      <c r="A1288" s="13">
        <v>1286</v>
      </c>
      <c r="B1288" s="14" t="s">
        <v>24</v>
      </c>
      <c r="C1288" s="13" t="str">
        <f>"2020154007"</f>
        <v>2020154007</v>
      </c>
      <c r="D1288" s="15">
        <v>64.16</v>
      </c>
      <c r="E1288" s="15" t="s">
        <v>8</v>
      </c>
    </row>
    <row r="1289" spans="1:5" ht="16.5" customHeight="1">
      <c r="A1289" s="13">
        <v>1287</v>
      </c>
      <c r="B1289" s="14" t="s">
        <v>24</v>
      </c>
      <c r="C1289" s="13" t="str">
        <f>"2020154806"</f>
        <v>2020154806</v>
      </c>
      <c r="D1289" s="15">
        <v>64.1</v>
      </c>
      <c r="E1289" s="15" t="s">
        <v>8</v>
      </c>
    </row>
    <row r="1290" spans="1:5" ht="16.5" customHeight="1">
      <c r="A1290" s="13">
        <v>1288</v>
      </c>
      <c r="B1290" s="14" t="s">
        <v>24</v>
      </c>
      <c r="C1290" s="13" t="str">
        <f>"2020154213"</f>
        <v>2020154213</v>
      </c>
      <c r="D1290" s="15">
        <v>64.09</v>
      </c>
      <c r="E1290" s="15" t="s">
        <v>8</v>
      </c>
    </row>
    <row r="1291" spans="1:5" ht="16.5" customHeight="1">
      <c r="A1291" s="13">
        <v>1289</v>
      </c>
      <c r="B1291" s="14" t="s">
        <v>24</v>
      </c>
      <c r="C1291" s="13" t="str">
        <f>"2020154006"</f>
        <v>2020154006</v>
      </c>
      <c r="D1291" s="15">
        <v>63.98</v>
      </c>
      <c r="E1291" s="15" t="s">
        <v>8</v>
      </c>
    </row>
    <row r="1292" spans="1:5" ht="16.5" customHeight="1">
      <c r="A1292" s="13">
        <v>1290</v>
      </c>
      <c r="B1292" s="14" t="s">
        <v>24</v>
      </c>
      <c r="C1292" s="13" t="str">
        <f>"2020154202"</f>
        <v>2020154202</v>
      </c>
      <c r="D1292" s="15">
        <v>63.93</v>
      </c>
      <c r="E1292" s="15" t="s">
        <v>8</v>
      </c>
    </row>
    <row r="1293" spans="1:5" ht="16.5" customHeight="1">
      <c r="A1293" s="13">
        <v>1291</v>
      </c>
      <c r="B1293" s="14" t="s">
        <v>24</v>
      </c>
      <c r="C1293" s="13" t="str">
        <f>"2020153808"</f>
        <v>2020153808</v>
      </c>
      <c r="D1293" s="15">
        <v>63.9</v>
      </c>
      <c r="E1293" s="15" t="s">
        <v>8</v>
      </c>
    </row>
    <row r="1294" spans="1:5" ht="16.5" customHeight="1">
      <c r="A1294" s="13">
        <v>1292</v>
      </c>
      <c r="B1294" s="14" t="s">
        <v>24</v>
      </c>
      <c r="C1294" s="13" t="str">
        <f>"2020154212"</f>
        <v>2020154212</v>
      </c>
      <c r="D1294" s="15">
        <v>63.84</v>
      </c>
      <c r="E1294" s="15" t="s">
        <v>8</v>
      </c>
    </row>
    <row r="1295" spans="1:5" ht="16.5" customHeight="1">
      <c r="A1295" s="13">
        <v>1293</v>
      </c>
      <c r="B1295" s="14" t="s">
        <v>24</v>
      </c>
      <c r="C1295" s="13" t="str">
        <f>"2020154708"</f>
        <v>2020154708</v>
      </c>
      <c r="D1295" s="15">
        <v>63.76</v>
      </c>
      <c r="E1295" s="15" t="s">
        <v>8</v>
      </c>
    </row>
    <row r="1296" spans="1:5" ht="16.5" customHeight="1">
      <c r="A1296" s="13">
        <v>1294</v>
      </c>
      <c r="B1296" s="14" t="s">
        <v>24</v>
      </c>
      <c r="C1296" s="13" t="str">
        <f>"2020154013"</f>
        <v>2020154013</v>
      </c>
      <c r="D1296" s="15">
        <v>63.66</v>
      </c>
      <c r="E1296" s="15" t="s">
        <v>8</v>
      </c>
    </row>
    <row r="1297" spans="1:5" ht="16.5" customHeight="1">
      <c r="A1297" s="13">
        <v>1295</v>
      </c>
      <c r="B1297" s="14" t="s">
        <v>24</v>
      </c>
      <c r="C1297" s="13" t="str">
        <f>"2020154801"</f>
        <v>2020154801</v>
      </c>
      <c r="D1297" s="15">
        <v>63.64</v>
      </c>
      <c r="E1297" s="15" t="s">
        <v>8</v>
      </c>
    </row>
    <row r="1298" spans="1:5" ht="16.5" customHeight="1">
      <c r="A1298" s="13">
        <v>1296</v>
      </c>
      <c r="B1298" s="14" t="s">
        <v>24</v>
      </c>
      <c r="C1298" s="13" t="str">
        <f>"2020154731"</f>
        <v>2020154731</v>
      </c>
      <c r="D1298" s="15">
        <v>63.59</v>
      </c>
      <c r="E1298" s="15" t="s">
        <v>8</v>
      </c>
    </row>
    <row r="1299" spans="1:5" ht="16.5" customHeight="1">
      <c r="A1299" s="13">
        <v>1297</v>
      </c>
      <c r="B1299" s="14" t="s">
        <v>24</v>
      </c>
      <c r="C1299" s="13" t="str">
        <f>"2020154231"</f>
        <v>2020154231</v>
      </c>
      <c r="D1299" s="15">
        <v>63.58</v>
      </c>
      <c r="E1299" s="15" t="s">
        <v>8</v>
      </c>
    </row>
    <row r="1300" spans="1:5" ht="16.5" customHeight="1">
      <c r="A1300" s="13">
        <v>1298</v>
      </c>
      <c r="B1300" s="14" t="s">
        <v>24</v>
      </c>
      <c r="C1300" s="13" t="str">
        <f>"2020153913"</f>
        <v>2020153913</v>
      </c>
      <c r="D1300" s="15">
        <v>63.57</v>
      </c>
      <c r="E1300" s="15" t="s">
        <v>8</v>
      </c>
    </row>
    <row r="1301" spans="1:5" ht="16.5" customHeight="1">
      <c r="A1301" s="13">
        <v>1299</v>
      </c>
      <c r="B1301" s="14" t="s">
        <v>24</v>
      </c>
      <c r="C1301" s="13" t="str">
        <f>"2020154309"</f>
        <v>2020154309</v>
      </c>
      <c r="D1301" s="15">
        <v>63.57</v>
      </c>
      <c r="E1301" s="15" t="s">
        <v>8</v>
      </c>
    </row>
    <row r="1302" spans="1:5" ht="16.5" customHeight="1">
      <c r="A1302" s="13">
        <v>1300</v>
      </c>
      <c r="B1302" s="14" t="s">
        <v>24</v>
      </c>
      <c r="C1302" s="13" t="str">
        <f>"2020154421"</f>
        <v>2020154421</v>
      </c>
      <c r="D1302" s="15">
        <v>63.57</v>
      </c>
      <c r="E1302" s="15" t="s">
        <v>8</v>
      </c>
    </row>
    <row r="1303" spans="1:5" ht="16.5" customHeight="1">
      <c r="A1303" s="13">
        <v>1301</v>
      </c>
      <c r="B1303" s="14" t="s">
        <v>24</v>
      </c>
      <c r="C1303" s="13" t="str">
        <f>"2020154805"</f>
        <v>2020154805</v>
      </c>
      <c r="D1303" s="15">
        <v>63.56</v>
      </c>
      <c r="E1303" s="15" t="s">
        <v>8</v>
      </c>
    </row>
    <row r="1304" spans="1:5" ht="16.5" customHeight="1">
      <c r="A1304" s="13">
        <v>1302</v>
      </c>
      <c r="B1304" s="14" t="s">
        <v>24</v>
      </c>
      <c r="C1304" s="13" t="str">
        <f>"2020154228"</f>
        <v>2020154228</v>
      </c>
      <c r="D1304" s="15">
        <v>63.54</v>
      </c>
      <c r="E1304" s="15" t="s">
        <v>8</v>
      </c>
    </row>
    <row r="1305" spans="1:5" ht="16.5" customHeight="1">
      <c r="A1305" s="13">
        <v>1303</v>
      </c>
      <c r="B1305" s="14" t="s">
        <v>24</v>
      </c>
      <c r="C1305" s="13" t="str">
        <f>"2020154303"</f>
        <v>2020154303</v>
      </c>
      <c r="D1305" s="15">
        <v>63.53</v>
      </c>
      <c r="E1305" s="15" t="s">
        <v>8</v>
      </c>
    </row>
    <row r="1306" spans="1:5" ht="16.5" customHeight="1">
      <c r="A1306" s="13">
        <v>1304</v>
      </c>
      <c r="B1306" s="14" t="s">
        <v>24</v>
      </c>
      <c r="C1306" s="13" t="str">
        <f>"2020153806"</f>
        <v>2020153806</v>
      </c>
      <c r="D1306" s="15">
        <v>63.52</v>
      </c>
      <c r="E1306" s="15" t="s">
        <v>8</v>
      </c>
    </row>
    <row r="1307" spans="1:5" ht="16.5" customHeight="1">
      <c r="A1307" s="13">
        <v>1305</v>
      </c>
      <c r="B1307" s="14" t="s">
        <v>24</v>
      </c>
      <c r="C1307" s="13" t="str">
        <f>"2020154810"</f>
        <v>2020154810</v>
      </c>
      <c r="D1307" s="15">
        <v>63.5</v>
      </c>
      <c r="E1307" s="15" t="s">
        <v>8</v>
      </c>
    </row>
    <row r="1308" spans="1:5" ht="16.5" customHeight="1">
      <c r="A1308" s="13">
        <v>1306</v>
      </c>
      <c r="B1308" s="14" t="s">
        <v>24</v>
      </c>
      <c r="C1308" s="13" t="str">
        <f>"2020154418"</f>
        <v>2020154418</v>
      </c>
      <c r="D1308" s="15">
        <v>63.33</v>
      </c>
      <c r="E1308" s="15" t="s">
        <v>8</v>
      </c>
    </row>
    <row r="1309" spans="1:5" ht="16.5" customHeight="1">
      <c r="A1309" s="13">
        <v>1307</v>
      </c>
      <c r="B1309" s="14" t="s">
        <v>24</v>
      </c>
      <c r="C1309" s="13" t="str">
        <f>"2020154701"</f>
        <v>2020154701</v>
      </c>
      <c r="D1309" s="15">
        <v>63.27</v>
      </c>
      <c r="E1309" s="15" t="s">
        <v>8</v>
      </c>
    </row>
    <row r="1310" spans="1:5" ht="16.5" customHeight="1">
      <c r="A1310" s="13">
        <v>1308</v>
      </c>
      <c r="B1310" s="14" t="s">
        <v>24</v>
      </c>
      <c r="C1310" s="13" t="str">
        <f>"2020154005"</f>
        <v>2020154005</v>
      </c>
      <c r="D1310" s="15">
        <v>63.17</v>
      </c>
      <c r="E1310" s="15" t="s">
        <v>8</v>
      </c>
    </row>
    <row r="1311" spans="1:5" ht="16.5" customHeight="1">
      <c r="A1311" s="13">
        <v>1309</v>
      </c>
      <c r="B1311" s="14" t="s">
        <v>24</v>
      </c>
      <c r="C1311" s="13" t="str">
        <f>"2020154209"</f>
        <v>2020154209</v>
      </c>
      <c r="D1311" s="15">
        <v>63.09</v>
      </c>
      <c r="E1311" s="15" t="s">
        <v>8</v>
      </c>
    </row>
    <row r="1312" spans="1:5" ht="16.5" customHeight="1">
      <c r="A1312" s="13">
        <v>1310</v>
      </c>
      <c r="B1312" s="14" t="s">
        <v>24</v>
      </c>
      <c r="C1312" s="13" t="str">
        <f>"2020154226"</f>
        <v>2020154226</v>
      </c>
      <c r="D1312" s="15">
        <v>63.08</v>
      </c>
      <c r="E1312" s="15" t="s">
        <v>8</v>
      </c>
    </row>
    <row r="1313" spans="1:5" ht="16.5" customHeight="1">
      <c r="A1313" s="13">
        <v>1311</v>
      </c>
      <c r="B1313" s="14" t="s">
        <v>24</v>
      </c>
      <c r="C1313" s="13" t="str">
        <f>"2020154229"</f>
        <v>2020154229</v>
      </c>
      <c r="D1313" s="15">
        <v>63.08</v>
      </c>
      <c r="E1313" s="15" t="s">
        <v>8</v>
      </c>
    </row>
    <row r="1314" spans="1:5" ht="16.5" customHeight="1">
      <c r="A1314" s="13">
        <v>1312</v>
      </c>
      <c r="B1314" s="14" t="s">
        <v>24</v>
      </c>
      <c r="C1314" s="13" t="str">
        <f>"2020154503"</f>
        <v>2020154503</v>
      </c>
      <c r="D1314" s="15">
        <v>63.08</v>
      </c>
      <c r="E1314" s="15" t="s">
        <v>8</v>
      </c>
    </row>
    <row r="1315" spans="1:5" ht="16.5" customHeight="1">
      <c r="A1315" s="13">
        <v>1313</v>
      </c>
      <c r="B1315" s="14" t="s">
        <v>24</v>
      </c>
      <c r="C1315" s="13" t="str">
        <f>"2020153920"</f>
        <v>2020153920</v>
      </c>
      <c r="D1315" s="15">
        <v>63.04</v>
      </c>
      <c r="E1315" s="15" t="s">
        <v>8</v>
      </c>
    </row>
    <row r="1316" spans="1:5" ht="16.5" customHeight="1">
      <c r="A1316" s="13">
        <v>1314</v>
      </c>
      <c r="B1316" s="14" t="s">
        <v>24</v>
      </c>
      <c r="C1316" s="13" t="str">
        <f>"2020154727"</f>
        <v>2020154727</v>
      </c>
      <c r="D1316" s="15">
        <v>63.03</v>
      </c>
      <c r="E1316" s="15" t="s">
        <v>8</v>
      </c>
    </row>
    <row r="1317" spans="1:5" ht="16.5" customHeight="1">
      <c r="A1317" s="13">
        <v>1315</v>
      </c>
      <c r="B1317" s="14" t="s">
        <v>24</v>
      </c>
      <c r="C1317" s="13" t="str">
        <f>"2020154220"</f>
        <v>2020154220</v>
      </c>
      <c r="D1317" s="15">
        <v>63</v>
      </c>
      <c r="E1317" s="15" t="s">
        <v>8</v>
      </c>
    </row>
    <row r="1318" spans="1:5" ht="16.5" customHeight="1">
      <c r="A1318" s="13">
        <v>1316</v>
      </c>
      <c r="B1318" s="14" t="s">
        <v>24</v>
      </c>
      <c r="C1318" s="13" t="str">
        <f>"2020154424"</f>
        <v>2020154424</v>
      </c>
      <c r="D1318" s="15">
        <v>62.93</v>
      </c>
      <c r="E1318" s="15" t="s">
        <v>8</v>
      </c>
    </row>
    <row r="1319" spans="1:5" ht="16.5" customHeight="1">
      <c r="A1319" s="13">
        <v>1317</v>
      </c>
      <c r="B1319" s="14" t="s">
        <v>24</v>
      </c>
      <c r="C1319" s="13" t="str">
        <f>"2020153929"</f>
        <v>2020153929</v>
      </c>
      <c r="D1319" s="15">
        <v>62.89</v>
      </c>
      <c r="E1319" s="15" t="s">
        <v>8</v>
      </c>
    </row>
    <row r="1320" spans="1:5" ht="16.5" customHeight="1">
      <c r="A1320" s="13">
        <v>1318</v>
      </c>
      <c r="B1320" s="14" t="s">
        <v>24</v>
      </c>
      <c r="C1320" s="13" t="str">
        <f>"2020154601"</f>
        <v>2020154601</v>
      </c>
      <c r="D1320" s="15">
        <v>62.83</v>
      </c>
      <c r="E1320" s="15" t="s">
        <v>8</v>
      </c>
    </row>
    <row r="1321" spans="1:5" ht="16.5" customHeight="1">
      <c r="A1321" s="13">
        <v>1319</v>
      </c>
      <c r="B1321" s="14" t="s">
        <v>24</v>
      </c>
      <c r="C1321" s="13" t="str">
        <f>"2020154627"</f>
        <v>2020154627</v>
      </c>
      <c r="D1321" s="15">
        <v>62.83</v>
      </c>
      <c r="E1321" s="15" t="s">
        <v>8</v>
      </c>
    </row>
    <row r="1322" spans="1:5" ht="16.5" customHeight="1">
      <c r="A1322" s="13">
        <v>1320</v>
      </c>
      <c r="B1322" s="14" t="s">
        <v>24</v>
      </c>
      <c r="C1322" s="13" t="str">
        <f>"2020154307"</f>
        <v>2020154307</v>
      </c>
      <c r="D1322" s="15">
        <v>62.75</v>
      </c>
      <c r="E1322" s="15" t="s">
        <v>8</v>
      </c>
    </row>
    <row r="1323" spans="1:5" ht="16.5" customHeight="1">
      <c r="A1323" s="13">
        <v>1321</v>
      </c>
      <c r="B1323" s="14" t="s">
        <v>24</v>
      </c>
      <c r="C1323" s="13" t="str">
        <f>"2020154730"</f>
        <v>2020154730</v>
      </c>
      <c r="D1323" s="15">
        <v>62.68</v>
      </c>
      <c r="E1323" s="15" t="s">
        <v>8</v>
      </c>
    </row>
    <row r="1324" spans="1:5" ht="16.5" customHeight="1">
      <c r="A1324" s="13">
        <v>1322</v>
      </c>
      <c r="B1324" s="14" t="s">
        <v>24</v>
      </c>
      <c r="C1324" s="13" t="str">
        <f>"2020154406"</f>
        <v>2020154406</v>
      </c>
      <c r="D1324" s="15">
        <v>62.6</v>
      </c>
      <c r="E1324" s="15" t="s">
        <v>8</v>
      </c>
    </row>
    <row r="1325" spans="1:5" ht="16.5" customHeight="1">
      <c r="A1325" s="13">
        <v>1323</v>
      </c>
      <c r="B1325" s="14" t="s">
        <v>24</v>
      </c>
      <c r="C1325" s="13" t="str">
        <f>"2020154808"</f>
        <v>2020154808</v>
      </c>
      <c r="D1325" s="15">
        <v>62.57</v>
      </c>
      <c r="E1325" s="15" t="s">
        <v>8</v>
      </c>
    </row>
    <row r="1326" spans="1:5" ht="16.5" customHeight="1">
      <c r="A1326" s="13">
        <v>1324</v>
      </c>
      <c r="B1326" s="14" t="s">
        <v>24</v>
      </c>
      <c r="C1326" s="13" t="str">
        <f>"2020154630"</f>
        <v>2020154630</v>
      </c>
      <c r="D1326" s="15">
        <v>62.5</v>
      </c>
      <c r="E1326" s="15" t="s">
        <v>8</v>
      </c>
    </row>
    <row r="1327" spans="1:5" ht="16.5" customHeight="1">
      <c r="A1327" s="13">
        <v>1325</v>
      </c>
      <c r="B1327" s="14" t="s">
        <v>24</v>
      </c>
      <c r="C1327" s="13" t="str">
        <f>"2020154412"</f>
        <v>2020154412</v>
      </c>
      <c r="D1327" s="15">
        <v>62.41</v>
      </c>
      <c r="E1327" s="15" t="s">
        <v>8</v>
      </c>
    </row>
    <row r="1328" spans="1:5" ht="16.5" customHeight="1">
      <c r="A1328" s="13">
        <v>1326</v>
      </c>
      <c r="B1328" s="14" t="s">
        <v>24</v>
      </c>
      <c r="C1328" s="13" t="str">
        <f>"2020154122"</f>
        <v>2020154122</v>
      </c>
      <c r="D1328" s="15">
        <v>62.34</v>
      </c>
      <c r="E1328" s="15" t="s">
        <v>8</v>
      </c>
    </row>
    <row r="1329" spans="1:5" ht="16.5" customHeight="1">
      <c r="A1329" s="13">
        <v>1327</v>
      </c>
      <c r="B1329" s="14" t="s">
        <v>24</v>
      </c>
      <c r="C1329" s="13" t="str">
        <f>"2020154615"</f>
        <v>2020154615</v>
      </c>
      <c r="D1329" s="15">
        <v>62.33</v>
      </c>
      <c r="E1329" s="15" t="s">
        <v>8</v>
      </c>
    </row>
    <row r="1330" spans="1:5" ht="16.5" customHeight="1">
      <c r="A1330" s="13">
        <v>1328</v>
      </c>
      <c r="B1330" s="14" t="s">
        <v>24</v>
      </c>
      <c r="C1330" s="13" t="str">
        <f>"2020153916"</f>
        <v>2020153916</v>
      </c>
      <c r="D1330" s="15">
        <v>62.26</v>
      </c>
      <c r="E1330" s="15" t="s">
        <v>8</v>
      </c>
    </row>
    <row r="1331" spans="1:5" ht="16.5" customHeight="1">
      <c r="A1331" s="13">
        <v>1329</v>
      </c>
      <c r="B1331" s="14" t="s">
        <v>24</v>
      </c>
      <c r="C1331" s="13" t="str">
        <f>"2020153919"</f>
        <v>2020153919</v>
      </c>
      <c r="D1331" s="15">
        <v>62.25</v>
      </c>
      <c r="E1331" s="15" t="s">
        <v>8</v>
      </c>
    </row>
    <row r="1332" spans="1:5" ht="16.5" customHeight="1">
      <c r="A1332" s="13">
        <v>1330</v>
      </c>
      <c r="B1332" s="14" t="s">
        <v>24</v>
      </c>
      <c r="C1332" s="13" t="str">
        <f>"2020153910"</f>
        <v>2020153910</v>
      </c>
      <c r="D1332" s="15">
        <v>62.24</v>
      </c>
      <c r="E1332" s="15" t="s">
        <v>8</v>
      </c>
    </row>
    <row r="1333" spans="1:5" ht="16.5" customHeight="1">
      <c r="A1333" s="13">
        <v>1331</v>
      </c>
      <c r="B1333" s="14" t="s">
        <v>24</v>
      </c>
      <c r="C1333" s="13" t="str">
        <f>"2020153827"</f>
        <v>2020153827</v>
      </c>
      <c r="D1333" s="15">
        <v>62.17</v>
      </c>
      <c r="E1333" s="15" t="s">
        <v>8</v>
      </c>
    </row>
    <row r="1334" spans="1:5" ht="16.5" customHeight="1">
      <c r="A1334" s="13">
        <v>1332</v>
      </c>
      <c r="B1334" s="14" t="s">
        <v>24</v>
      </c>
      <c r="C1334" s="13" t="str">
        <f>"2020154530"</f>
        <v>2020154530</v>
      </c>
      <c r="D1334" s="15">
        <v>62.14</v>
      </c>
      <c r="E1334" s="15" t="s">
        <v>8</v>
      </c>
    </row>
    <row r="1335" spans="1:5" ht="16.5" customHeight="1">
      <c r="A1335" s="13">
        <v>1333</v>
      </c>
      <c r="B1335" s="14" t="s">
        <v>24</v>
      </c>
      <c r="C1335" s="13" t="str">
        <f>"2020153818"</f>
        <v>2020153818</v>
      </c>
      <c r="D1335" s="15">
        <v>62.11</v>
      </c>
      <c r="E1335" s="15" t="s">
        <v>8</v>
      </c>
    </row>
    <row r="1336" spans="1:5" ht="16.5" customHeight="1">
      <c r="A1336" s="13">
        <v>1334</v>
      </c>
      <c r="B1336" s="14" t="s">
        <v>24</v>
      </c>
      <c r="C1336" s="13" t="str">
        <f>"2020154824"</f>
        <v>2020154824</v>
      </c>
      <c r="D1336" s="15">
        <v>62.06</v>
      </c>
      <c r="E1336" s="15" t="s">
        <v>8</v>
      </c>
    </row>
    <row r="1337" spans="1:5" ht="16.5" customHeight="1">
      <c r="A1337" s="13">
        <v>1335</v>
      </c>
      <c r="B1337" s="14" t="s">
        <v>24</v>
      </c>
      <c r="C1337" s="13" t="str">
        <f>"2020154527"</f>
        <v>2020154527</v>
      </c>
      <c r="D1337" s="15">
        <v>62</v>
      </c>
      <c r="E1337" s="15" t="s">
        <v>8</v>
      </c>
    </row>
    <row r="1338" spans="1:5" ht="16.5" customHeight="1">
      <c r="A1338" s="13">
        <v>1336</v>
      </c>
      <c r="B1338" s="14" t="s">
        <v>24</v>
      </c>
      <c r="C1338" s="13" t="str">
        <f>"2020153930"</f>
        <v>2020153930</v>
      </c>
      <c r="D1338" s="15">
        <v>61.94</v>
      </c>
      <c r="E1338" s="15" t="s">
        <v>8</v>
      </c>
    </row>
    <row r="1339" spans="1:5" ht="16.5" customHeight="1">
      <c r="A1339" s="13">
        <v>1337</v>
      </c>
      <c r="B1339" s="14" t="s">
        <v>24</v>
      </c>
      <c r="C1339" s="13" t="str">
        <f>"2020154706"</f>
        <v>2020154706</v>
      </c>
      <c r="D1339" s="15">
        <v>61.85</v>
      </c>
      <c r="E1339" s="15" t="s">
        <v>8</v>
      </c>
    </row>
    <row r="1340" spans="1:5" ht="16.5" customHeight="1">
      <c r="A1340" s="13">
        <v>1338</v>
      </c>
      <c r="B1340" s="14" t="s">
        <v>24</v>
      </c>
      <c r="C1340" s="13" t="str">
        <f>"2020154624"</f>
        <v>2020154624</v>
      </c>
      <c r="D1340" s="15">
        <v>61.65</v>
      </c>
      <c r="E1340" s="15" t="s">
        <v>8</v>
      </c>
    </row>
    <row r="1341" spans="1:5" ht="16.5" customHeight="1">
      <c r="A1341" s="13">
        <v>1339</v>
      </c>
      <c r="B1341" s="14" t="s">
        <v>24</v>
      </c>
      <c r="C1341" s="13" t="str">
        <f>"2020154326"</f>
        <v>2020154326</v>
      </c>
      <c r="D1341" s="15">
        <v>61.57</v>
      </c>
      <c r="E1341" s="15" t="s">
        <v>8</v>
      </c>
    </row>
    <row r="1342" spans="1:5" ht="16.5" customHeight="1">
      <c r="A1342" s="13">
        <v>1340</v>
      </c>
      <c r="B1342" s="14" t="s">
        <v>24</v>
      </c>
      <c r="C1342" s="13" t="str">
        <f>"2020154605"</f>
        <v>2020154605</v>
      </c>
      <c r="D1342" s="15">
        <v>61.5</v>
      </c>
      <c r="E1342" s="15" t="s">
        <v>8</v>
      </c>
    </row>
    <row r="1343" spans="1:5" ht="16.5" customHeight="1">
      <c r="A1343" s="13">
        <v>1341</v>
      </c>
      <c r="B1343" s="14" t="s">
        <v>24</v>
      </c>
      <c r="C1343" s="13" t="str">
        <f>"2020154512"</f>
        <v>2020154512</v>
      </c>
      <c r="D1343" s="15">
        <v>61.42</v>
      </c>
      <c r="E1343" s="15" t="s">
        <v>8</v>
      </c>
    </row>
    <row r="1344" spans="1:5" ht="16.5" customHeight="1">
      <c r="A1344" s="13">
        <v>1342</v>
      </c>
      <c r="B1344" s="14" t="s">
        <v>24</v>
      </c>
      <c r="C1344" s="13" t="str">
        <f>"2020154420"</f>
        <v>2020154420</v>
      </c>
      <c r="D1344" s="15">
        <v>61.4</v>
      </c>
      <c r="E1344" s="15" t="s">
        <v>8</v>
      </c>
    </row>
    <row r="1345" spans="1:5" ht="16.5" customHeight="1">
      <c r="A1345" s="13">
        <v>1343</v>
      </c>
      <c r="B1345" s="14" t="s">
        <v>24</v>
      </c>
      <c r="C1345" s="13" t="str">
        <f>"2020154222"</f>
        <v>2020154222</v>
      </c>
      <c r="D1345" s="15">
        <v>61.33</v>
      </c>
      <c r="E1345" s="15" t="s">
        <v>8</v>
      </c>
    </row>
    <row r="1346" spans="1:5" ht="16.5" customHeight="1">
      <c r="A1346" s="13">
        <v>1344</v>
      </c>
      <c r="B1346" s="14" t="s">
        <v>24</v>
      </c>
      <c r="C1346" s="13" t="str">
        <f>"2020154626"</f>
        <v>2020154626</v>
      </c>
      <c r="D1346" s="15">
        <v>61.32</v>
      </c>
      <c r="E1346" s="15" t="s">
        <v>8</v>
      </c>
    </row>
    <row r="1347" spans="1:5" ht="16.5" customHeight="1">
      <c r="A1347" s="13">
        <v>1345</v>
      </c>
      <c r="B1347" s="14" t="s">
        <v>24</v>
      </c>
      <c r="C1347" s="13" t="str">
        <f>"2020154112"</f>
        <v>2020154112</v>
      </c>
      <c r="D1347" s="15">
        <v>61.24</v>
      </c>
      <c r="E1347" s="15" t="s">
        <v>8</v>
      </c>
    </row>
    <row r="1348" spans="1:5" ht="16.5" customHeight="1">
      <c r="A1348" s="13">
        <v>1346</v>
      </c>
      <c r="B1348" s="14" t="s">
        <v>24</v>
      </c>
      <c r="C1348" s="13" t="str">
        <f>"2020154826"</f>
        <v>2020154826</v>
      </c>
      <c r="D1348" s="15">
        <v>61.17</v>
      </c>
      <c r="E1348" s="15" t="s">
        <v>8</v>
      </c>
    </row>
    <row r="1349" spans="1:5" ht="16.5" customHeight="1">
      <c r="A1349" s="13">
        <v>1347</v>
      </c>
      <c r="B1349" s="14" t="s">
        <v>24</v>
      </c>
      <c r="C1349" s="13" t="str">
        <f>"2020154502"</f>
        <v>2020154502</v>
      </c>
      <c r="D1349" s="15">
        <v>61.16</v>
      </c>
      <c r="E1349" s="15" t="s">
        <v>8</v>
      </c>
    </row>
    <row r="1350" spans="1:5" ht="16.5" customHeight="1">
      <c r="A1350" s="13">
        <v>1348</v>
      </c>
      <c r="B1350" s="14" t="s">
        <v>24</v>
      </c>
      <c r="C1350" s="13" t="str">
        <f>"2020154610"</f>
        <v>2020154610</v>
      </c>
      <c r="D1350" s="15">
        <v>61.08</v>
      </c>
      <c r="E1350" s="15" t="s">
        <v>8</v>
      </c>
    </row>
    <row r="1351" spans="1:5" ht="16.5" customHeight="1">
      <c r="A1351" s="13">
        <v>1349</v>
      </c>
      <c r="B1351" s="14" t="s">
        <v>24</v>
      </c>
      <c r="C1351" s="13" t="str">
        <f>"2020154604"</f>
        <v>2020154604</v>
      </c>
      <c r="D1351" s="15">
        <v>61.03</v>
      </c>
      <c r="E1351" s="15" t="s">
        <v>8</v>
      </c>
    </row>
    <row r="1352" spans="1:5" ht="16.5" customHeight="1">
      <c r="A1352" s="13">
        <v>1350</v>
      </c>
      <c r="B1352" s="14" t="s">
        <v>24</v>
      </c>
      <c r="C1352" s="13" t="str">
        <f>"2020154821"</f>
        <v>2020154821</v>
      </c>
      <c r="D1352" s="15">
        <v>61.03</v>
      </c>
      <c r="E1352" s="15" t="s">
        <v>8</v>
      </c>
    </row>
    <row r="1353" spans="1:5" ht="16.5" customHeight="1">
      <c r="A1353" s="13">
        <v>1351</v>
      </c>
      <c r="B1353" s="14" t="s">
        <v>24</v>
      </c>
      <c r="C1353" s="13" t="str">
        <f>"2020153831"</f>
        <v>2020153831</v>
      </c>
      <c r="D1353" s="15">
        <v>60.99</v>
      </c>
      <c r="E1353" s="15" t="s">
        <v>8</v>
      </c>
    </row>
    <row r="1354" spans="1:5" ht="16.5" customHeight="1">
      <c r="A1354" s="13">
        <v>1352</v>
      </c>
      <c r="B1354" s="14" t="s">
        <v>24</v>
      </c>
      <c r="C1354" s="13" t="str">
        <f>"2020153921"</f>
        <v>2020153921</v>
      </c>
      <c r="D1354" s="15">
        <v>60.92</v>
      </c>
      <c r="E1354" s="15" t="s">
        <v>8</v>
      </c>
    </row>
    <row r="1355" spans="1:5" ht="16.5" customHeight="1">
      <c r="A1355" s="13">
        <v>1353</v>
      </c>
      <c r="B1355" s="14" t="s">
        <v>24</v>
      </c>
      <c r="C1355" s="13" t="str">
        <f>"2020154803"</f>
        <v>2020154803</v>
      </c>
      <c r="D1355" s="15">
        <v>60.89</v>
      </c>
      <c r="E1355" s="15" t="s">
        <v>8</v>
      </c>
    </row>
    <row r="1356" spans="1:5" ht="16.5" customHeight="1">
      <c r="A1356" s="13">
        <v>1354</v>
      </c>
      <c r="B1356" s="14" t="s">
        <v>24</v>
      </c>
      <c r="C1356" s="13" t="str">
        <f>"2020153915"</f>
        <v>2020153915</v>
      </c>
      <c r="D1356" s="15">
        <v>60.79</v>
      </c>
      <c r="E1356" s="15" t="s">
        <v>8</v>
      </c>
    </row>
    <row r="1357" spans="1:5" ht="16.5" customHeight="1">
      <c r="A1357" s="13">
        <v>1355</v>
      </c>
      <c r="B1357" s="14" t="s">
        <v>24</v>
      </c>
      <c r="C1357" s="13" t="str">
        <f>"2020154507"</f>
        <v>2020154507</v>
      </c>
      <c r="D1357" s="15">
        <v>60.75</v>
      </c>
      <c r="E1357" s="15" t="s">
        <v>8</v>
      </c>
    </row>
    <row r="1358" spans="1:5" ht="16.5" customHeight="1">
      <c r="A1358" s="13">
        <v>1356</v>
      </c>
      <c r="B1358" s="14" t="s">
        <v>24</v>
      </c>
      <c r="C1358" s="13" t="str">
        <f>"2020153924"</f>
        <v>2020153924</v>
      </c>
      <c r="D1358" s="15">
        <v>60.69</v>
      </c>
      <c r="E1358" s="15" t="s">
        <v>8</v>
      </c>
    </row>
    <row r="1359" spans="1:5" ht="16.5" customHeight="1">
      <c r="A1359" s="13">
        <v>1357</v>
      </c>
      <c r="B1359" s="14" t="s">
        <v>24</v>
      </c>
      <c r="C1359" s="13" t="str">
        <f>"2020154017"</f>
        <v>2020154017</v>
      </c>
      <c r="D1359" s="15">
        <v>60.67</v>
      </c>
      <c r="E1359" s="15" t="s">
        <v>8</v>
      </c>
    </row>
    <row r="1360" spans="1:5" ht="16.5" customHeight="1">
      <c r="A1360" s="13">
        <v>1358</v>
      </c>
      <c r="B1360" s="14" t="s">
        <v>24</v>
      </c>
      <c r="C1360" s="13" t="str">
        <f>"2020154408"</f>
        <v>2020154408</v>
      </c>
      <c r="D1360" s="15">
        <v>60.67</v>
      </c>
      <c r="E1360" s="15" t="s">
        <v>8</v>
      </c>
    </row>
    <row r="1361" spans="1:5" ht="16.5" customHeight="1">
      <c r="A1361" s="13">
        <v>1359</v>
      </c>
      <c r="B1361" s="14" t="s">
        <v>24</v>
      </c>
      <c r="C1361" s="13" t="str">
        <f>"2020154814"</f>
        <v>2020154814</v>
      </c>
      <c r="D1361" s="15">
        <v>60.67</v>
      </c>
      <c r="E1361" s="15" t="s">
        <v>8</v>
      </c>
    </row>
    <row r="1362" spans="1:5" ht="16.5" customHeight="1">
      <c r="A1362" s="13">
        <v>1360</v>
      </c>
      <c r="B1362" s="14" t="s">
        <v>24</v>
      </c>
      <c r="C1362" s="13" t="str">
        <f>"2020154305"</f>
        <v>2020154305</v>
      </c>
      <c r="D1362" s="15">
        <v>60.65</v>
      </c>
      <c r="E1362" s="15" t="s">
        <v>8</v>
      </c>
    </row>
    <row r="1363" spans="1:5" ht="16.5" customHeight="1">
      <c r="A1363" s="13">
        <v>1361</v>
      </c>
      <c r="B1363" s="14" t="s">
        <v>24</v>
      </c>
      <c r="C1363" s="13" t="str">
        <f>"2020154302"</f>
        <v>2020154302</v>
      </c>
      <c r="D1363" s="15">
        <v>60.56</v>
      </c>
      <c r="E1363" s="15" t="s">
        <v>8</v>
      </c>
    </row>
    <row r="1364" spans="1:5" ht="16.5" customHeight="1">
      <c r="A1364" s="13">
        <v>1362</v>
      </c>
      <c r="B1364" s="14" t="s">
        <v>24</v>
      </c>
      <c r="C1364" s="13" t="str">
        <f>"2020154205"</f>
        <v>2020154205</v>
      </c>
      <c r="D1364" s="15">
        <v>60.26</v>
      </c>
      <c r="E1364" s="15" t="s">
        <v>8</v>
      </c>
    </row>
    <row r="1365" spans="1:5" ht="16.5" customHeight="1">
      <c r="A1365" s="13">
        <v>1363</v>
      </c>
      <c r="B1365" s="14" t="s">
        <v>24</v>
      </c>
      <c r="C1365" s="13" t="str">
        <f>"2020154410"</f>
        <v>2020154410</v>
      </c>
      <c r="D1365" s="15">
        <v>60.11</v>
      </c>
      <c r="E1365" s="15" t="s">
        <v>8</v>
      </c>
    </row>
    <row r="1366" spans="1:5" ht="16.5" customHeight="1">
      <c r="A1366" s="13">
        <v>1364</v>
      </c>
      <c r="B1366" s="14" t="s">
        <v>24</v>
      </c>
      <c r="C1366" s="13" t="str">
        <f>"2020154716"</f>
        <v>2020154716</v>
      </c>
      <c r="D1366" s="15">
        <v>60.02</v>
      </c>
      <c r="E1366" s="15" t="s">
        <v>8</v>
      </c>
    </row>
    <row r="1367" spans="1:5" ht="16.5" customHeight="1">
      <c r="A1367" s="13">
        <v>1365</v>
      </c>
      <c r="B1367" s="14" t="s">
        <v>24</v>
      </c>
      <c r="C1367" s="13" t="str">
        <f>"2020154330"</f>
        <v>2020154330</v>
      </c>
      <c r="D1367" s="15">
        <v>60.01</v>
      </c>
      <c r="E1367" s="15" t="s">
        <v>8</v>
      </c>
    </row>
    <row r="1368" spans="1:5" ht="16.5" customHeight="1">
      <c r="A1368" s="13">
        <v>1366</v>
      </c>
      <c r="B1368" s="14" t="s">
        <v>24</v>
      </c>
      <c r="C1368" s="13" t="str">
        <f>"2020154825"</f>
        <v>2020154825</v>
      </c>
      <c r="D1368" s="15">
        <v>59.81</v>
      </c>
      <c r="E1368" s="15" t="s">
        <v>8</v>
      </c>
    </row>
    <row r="1369" spans="1:5" ht="16.5" customHeight="1">
      <c r="A1369" s="13">
        <v>1367</v>
      </c>
      <c r="B1369" s="14" t="s">
        <v>24</v>
      </c>
      <c r="C1369" s="13" t="str">
        <f>"2020154207"</f>
        <v>2020154207</v>
      </c>
      <c r="D1369" s="15">
        <v>59.75</v>
      </c>
      <c r="E1369" s="15" t="s">
        <v>8</v>
      </c>
    </row>
    <row r="1370" spans="1:5" ht="16.5" customHeight="1">
      <c r="A1370" s="13">
        <v>1368</v>
      </c>
      <c r="B1370" s="14" t="s">
        <v>24</v>
      </c>
      <c r="C1370" s="13" t="str">
        <f>"2020154519"</f>
        <v>2020154519</v>
      </c>
      <c r="D1370" s="15">
        <v>59.75</v>
      </c>
      <c r="E1370" s="15" t="s">
        <v>8</v>
      </c>
    </row>
    <row r="1371" spans="1:5" ht="16.5" customHeight="1">
      <c r="A1371" s="13">
        <v>1369</v>
      </c>
      <c r="B1371" s="14" t="s">
        <v>24</v>
      </c>
      <c r="C1371" s="13" t="str">
        <f>"2020154407"</f>
        <v>2020154407</v>
      </c>
      <c r="D1371" s="15">
        <v>59.67</v>
      </c>
      <c r="E1371" s="15" t="s">
        <v>8</v>
      </c>
    </row>
    <row r="1372" spans="1:5" ht="16.5" customHeight="1">
      <c r="A1372" s="13">
        <v>1370</v>
      </c>
      <c r="B1372" s="14" t="s">
        <v>24</v>
      </c>
      <c r="C1372" s="13" t="str">
        <f>"2020154310"</f>
        <v>2020154310</v>
      </c>
      <c r="D1372" s="15">
        <v>59.66</v>
      </c>
      <c r="E1372" s="15" t="s">
        <v>8</v>
      </c>
    </row>
    <row r="1373" spans="1:5" ht="16.5" customHeight="1">
      <c r="A1373" s="13">
        <v>1371</v>
      </c>
      <c r="B1373" s="14" t="s">
        <v>24</v>
      </c>
      <c r="C1373" s="13" t="str">
        <f>"2020154719"</f>
        <v>2020154719</v>
      </c>
      <c r="D1373" s="15">
        <v>59.58</v>
      </c>
      <c r="E1373" s="15" t="s">
        <v>8</v>
      </c>
    </row>
    <row r="1374" spans="1:5" ht="16.5" customHeight="1">
      <c r="A1374" s="13">
        <v>1372</v>
      </c>
      <c r="B1374" s="14" t="s">
        <v>24</v>
      </c>
      <c r="C1374" s="13" t="str">
        <f>"2020154011"</f>
        <v>2020154011</v>
      </c>
      <c r="D1374" s="15">
        <v>59.55</v>
      </c>
      <c r="E1374" s="15" t="s">
        <v>8</v>
      </c>
    </row>
    <row r="1375" spans="1:5" ht="16.5" customHeight="1">
      <c r="A1375" s="13">
        <v>1373</v>
      </c>
      <c r="B1375" s="14" t="s">
        <v>24</v>
      </c>
      <c r="C1375" s="13" t="str">
        <f>"2020154625"</f>
        <v>2020154625</v>
      </c>
      <c r="D1375" s="15">
        <v>59.46</v>
      </c>
      <c r="E1375" s="15" t="s">
        <v>8</v>
      </c>
    </row>
    <row r="1376" spans="1:5" ht="16.5" customHeight="1">
      <c r="A1376" s="13">
        <v>1374</v>
      </c>
      <c r="B1376" s="14" t="s">
        <v>24</v>
      </c>
      <c r="C1376" s="13" t="str">
        <f>"2020154524"</f>
        <v>2020154524</v>
      </c>
      <c r="D1376" s="15">
        <v>59.36</v>
      </c>
      <c r="E1376" s="15" t="s">
        <v>8</v>
      </c>
    </row>
    <row r="1377" spans="1:5" ht="16.5" customHeight="1">
      <c r="A1377" s="13">
        <v>1375</v>
      </c>
      <c r="B1377" s="14" t="s">
        <v>24</v>
      </c>
      <c r="C1377" s="13" t="str">
        <f>"2020153804"</f>
        <v>2020153804</v>
      </c>
      <c r="D1377" s="15">
        <v>59.33</v>
      </c>
      <c r="E1377" s="15" t="s">
        <v>8</v>
      </c>
    </row>
    <row r="1378" spans="1:5" ht="16.5" customHeight="1">
      <c r="A1378" s="13">
        <v>1376</v>
      </c>
      <c r="B1378" s="14" t="s">
        <v>24</v>
      </c>
      <c r="C1378" s="13" t="str">
        <f>"2020153931"</f>
        <v>2020153931</v>
      </c>
      <c r="D1378" s="15">
        <v>59.02</v>
      </c>
      <c r="E1378" s="15" t="s">
        <v>8</v>
      </c>
    </row>
    <row r="1379" spans="1:5" ht="16.5" customHeight="1">
      <c r="A1379" s="13">
        <v>1377</v>
      </c>
      <c r="B1379" s="14" t="s">
        <v>24</v>
      </c>
      <c r="C1379" s="13" t="str">
        <f>"2020154631"</f>
        <v>2020154631</v>
      </c>
      <c r="D1379" s="15">
        <v>59</v>
      </c>
      <c r="E1379" s="15" t="s">
        <v>8</v>
      </c>
    </row>
    <row r="1380" spans="1:8" s="1" customFormat="1" ht="16.5" customHeight="1">
      <c r="A1380" s="13">
        <v>1378</v>
      </c>
      <c r="B1380" s="14" t="s">
        <v>24</v>
      </c>
      <c r="C1380" s="13" t="str">
        <f>"2020154428"</f>
        <v>2020154428</v>
      </c>
      <c r="D1380" s="15">
        <v>58.85</v>
      </c>
      <c r="E1380" s="15" t="s">
        <v>8</v>
      </c>
      <c r="F1380" s="17"/>
      <c r="G1380" s="17"/>
      <c r="H1380" s="17"/>
    </row>
    <row r="1381" spans="1:5" ht="16.5" customHeight="1">
      <c r="A1381" s="13">
        <v>1379</v>
      </c>
      <c r="B1381" s="14" t="s">
        <v>24</v>
      </c>
      <c r="C1381" s="13" t="str">
        <f>"2020154629"</f>
        <v>2020154629</v>
      </c>
      <c r="D1381" s="15">
        <v>58.75</v>
      </c>
      <c r="E1381" s="15" t="s">
        <v>8</v>
      </c>
    </row>
    <row r="1382" spans="1:5" ht="16.5" customHeight="1">
      <c r="A1382" s="13">
        <v>1380</v>
      </c>
      <c r="B1382" s="14" t="s">
        <v>24</v>
      </c>
      <c r="C1382" s="13" t="str">
        <f>"2020154215"</f>
        <v>2020154215</v>
      </c>
      <c r="D1382" s="15">
        <v>58.66</v>
      </c>
      <c r="E1382" s="15" t="s">
        <v>8</v>
      </c>
    </row>
    <row r="1383" spans="1:5" ht="16.5" customHeight="1">
      <c r="A1383" s="13">
        <v>1381</v>
      </c>
      <c r="B1383" s="14" t="s">
        <v>24</v>
      </c>
      <c r="C1383" s="13" t="str">
        <f>"2020154526"</f>
        <v>2020154526</v>
      </c>
      <c r="D1383" s="15">
        <v>58.5</v>
      </c>
      <c r="E1383" s="15" t="s">
        <v>8</v>
      </c>
    </row>
    <row r="1384" spans="1:5" ht="16.5" customHeight="1">
      <c r="A1384" s="13">
        <v>1382</v>
      </c>
      <c r="B1384" s="14" t="s">
        <v>24</v>
      </c>
      <c r="C1384" s="13" t="str">
        <f>"2020153816"</f>
        <v>2020153816</v>
      </c>
      <c r="D1384" s="15">
        <v>58.49</v>
      </c>
      <c r="E1384" s="15" t="s">
        <v>8</v>
      </c>
    </row>
    <row r="1385" spans="1:5" ht="16.5" customHeight="1">
      <c r="A1385" s="13">
        <v>1383</v>
      </c>
      <c r="B1385" s="14" t="s">
        <v>24</v>
      </c>
      <c r="C1385" s="13" t="str">
        <f>"2020154104"</f>
        <v>2020154104</v>
      </c>
      <c r="D1385" s="15">
        <v>58.17</v>
      </c>
      <c r="E1385" s="15" t="s">
        <v>8</v>
      </c>
    </row>
    <row r="1386" spans="1:5" ht="16.5" customHeight="1">
      <c r="A1386" s="13">
        <v>1384</v>
      </c>
      <c r="B1386" s="14" t="s">
        <v>24</v>
      </c>
      <c r="C1386" s="13" t="str">
        <f>"2020154223"</f>
        <v>2020154223</v>
      </c>
      <c r="D1386" s="15">
        <v>58.15</v>
      </c>
      <c r="E1386" s="15" t="s">
        <v>8</v>
      </c>
    </row>
    <row r="1387" spans="1:5" ht="16.5" customHeight="1">
      <c r="A1387" s="13">
        <v>1385</v>
      </c>
      <c r="B1387" s="14" t="s">
        <v>24</v>
      </c>
      <c r="C1387" s="13" t="str">
        <f>"2020154721"</f>
        <v>2020154721</v>
      </c>
      <c r="D1387" s="15">
        <v>58</v>
      </c>
      <c r="E1387" s="15" t="s">
        <v>8</v>
      </c>
    </row>
    <row r="1388" spans="1:5" ht="16.5" customHeight="1">
      <c r="A1388" s="13">
        <v>1386</v>
      </c>
      <c r="B1388" s="14" t="s">
        <v>24</v>
      </c>
      <c r="C1388" s="13" t="str">
        <f>"2020153923"</f>
        <v>2020153923</v>
      </c>
      <c r="D1388" s="15">
        <v>57.84</v>
      </c>
      <c r="E1388" s="15" t="s">
        <v>8</v>
      </c>
    </row>
    <row r="1389" spans="1:5" ht="16.5" customHeight="1">
      <c r="A1389" s="13">
        <v>1387</v>
      </c>
      <c r="B1389" s="14" t="s">
        <v>24</v>
      </c>
      <c r="C1389" s="13" t="str">
        <f>"2020154628"</f>
        <v>2020154628</v>
      </c>
      <c r="D1389" s="15">
        <v>57.65</v>
      </c>
      <c r="E1389" s="15" t="s">
        <v>8</v>
      </c>
    </row>
    <row r="1390" spans="1:5" ht="16.5" customHeight="1">
      <c r="A1390" s="13">
        <v>1388</v>
      </c>
      <c r="B1390" s="14" t="s">
        <v>24</v>
      </c>
      <c r="C1390" s="13" t="str">
        <f>"2020154027"</f>
        <v>2020154027</v>
      </c>
      <c r="D1390" s="15">
        <v>57.57</v>
      </c>
      <c r="E1390" s="15" t="s">
        <v>8</v>
      </c>
    </row>
    <row r="1391" spans="1:5" ht="16.5" customHeight="1">
      <c r="A1391" s="13">
        <v>1389</v>
      </c>
      <c r="B1391" s="14" t="s">
        <v>24</v>
      </c>
      <c r="C1391" s="13" t="str">
        <f>"2020154203"</f>
        <v>2020154203</v>
      </c>
      <c r="D1391" s="15">
        <v>57.57</v>
      </c>
      <c r="E1391" s="15" t="s">
        <v>8</v>
      </c>
    </row>
    <row r="1392" spans="1:5" ht="16.5" customHeight="1">
      <c r="A1392" s="13">
        <v>1390</v>
      </c>
      <c r="B1392" s="14" t="s">
        <v>24</v>
      </c>
      <c r="C1392" s="13" t="str">
        <f>"2020154722"</f>
        <v>2020154722</v>
      </c>
      <c r="D1392" s="15">
        <v>57.47</v>
      </c>
      <c r="E1392" s="15" t="s">
        <v>8</v>
      </c>
    </row>
    <row r="1393" spans="1:5" ht="16.5" customHeight="1">
      <c r="A1393" s="13">
        <v>1391</v>
      </c>
      <c r="B1393" s="14" t="s">
        <v>24</v>
      </c>
      <c r="C1393" s="13" t="str">
        <f>"2020154817"</f>
        <v>2020154817</v>
      </c>
      <c r="D1393" s="15">
        <v>57.33</v>
      </c>
      <c r="E1393" s="15" t="s">
        <v>8</v>
      </c>
    </row>
    <row r="1394" spans="1:5" ht="16.5" customHeight="1">
      <c r="A1394" s="13">
        <v>1392</v>
      </c>
      <c r="B1394" s="14" t="s">
        <v>24</v>
      </c>
      <c r="C1394" s="13" t="str">
        <f>"2020154327"</f>
        <v>2020154327</v>
      </c>
      <c r="D1394" s="15">
        <v>57.32</v>
      </c>
      <c r="E1394" s="15" t="s">
        <v>8</v>
      </c>
    </row>
    <row r="1395" spans="1:5" ht="16.5" customHeight="1">
      <c r="A1395" s="13">
        <v>1393</v>
      </c>
      <c r="B1395" s="14" t="s">
        <v>24</v>
      </c>
      <c r="C1395" s="13" t="str">
        <f>"2020154301"</f>
        <v>2020154301</v>
      </c>
      <c r="D1395" s="15">
        <v>57.06</v>
      </c>
      <c r="E1395" s="15" t="s">
        <v>8</v>
      </c>
    </row>
    <row r="1396" spans="1:5" ht="16.5" customHeight="1">
      <c r="A1396" s="13">
        <v>1394</v>
      </c>
      <c r="B1396" s="14" t="s">
        <v>24</v>
      </c>
      <c r="C1396" s="13" t="str">
        <f>"2020154328"</f>
        <v>2020154328</v>
      </c>
      <c r="D1396" s="15">
        <v>57.06</v>
      </c>
      <c r="E1396" s="15" t="s">
        <v>8</v>
      </c>
    </row>
    <row r="1397" spans="1:5" ht="16.5" customHeight="1">
      <c r="A1397" s="13">
        <v>1395</v>
      </c>
      <c r="B1397" s="14" t="s">
        <v>24</v>
      </c>
      <c r="C1397" s="13" t="str">
        <f>"2020154211"</f>
        <v>2020154211</v>
      </c>
      <c r="D1397" s="15">
        <v>56.85</v>
      </c>
      <c r="E1397" s="15" t="s">
        <v>8</v>
      </c>
    </row>
    <row r="1398" spans="1:5" ht="16.5" customHeight="1">
      <c r="A1398" s="13">
        <v>1396</v>
      </c>
      <c r="B1398" s="14" t="s">
        <v>24</v>
      </c>
      <c r="C1398" s="13" t="str">
        <f>"2020154815"</f>
        <v>2020154815</v>
      </c>
      <c r="D1398" s="15">
        <v>56.5</v>
      </c>
      <c r="E1398" s="15" t="s">
        <v>8</v>
      </c>
    </row>
    <row r="1399" spans="1:5" ht="16.5" customHeight="1">
      <c r="A1399" s="13">
        <v>1397</v>
      </c>
      <c r="B1399" s="14" t="s">
        <v>24</v>
      </c>
      <c r="C1399" s="13" t="str">
        <f>"2020154123"</f>
        <v>2020154123</v>
      </c>
      <c r="D1399" s="15">
        <v>56.2</v>
      </c>
      <c r="E1399" s="15" t="s">
        <v>8</v>
      </c>
    </row>
    <row r="1400" spans="1:5" ht="16.5" customHeight="1">
      <c r="A1400" s="13">
        <v>1398</v>
      </c>
      <c r="B1400" s="14" t="s">
        <v>24</v>
      </c>
      <c r="C1400" s="13" t="str">
        <f>"2020154021"</f>
        <v>2020154021</v>
      </c>
      <c r="D1400" s="15">
        <v>56.16</v>
      </c>
      <c r="E1400" s="15" t="s">
        <v>8</v>
      </c>
    </row>
    <row r="1401" spans="1:5" ht="16.5" customHeight="1">
      <c r="A1401" s="13">
        <v>1399</v>
      </c>
      <c r="B1401" s="14" t="s">
        <v>24</v>
      </c>
      <c r="C1401" s="13" t="str">
        <f>"2020154306"</f>
        <v>2020154306</v>
      </c>
      <c r="D1401" s="15">
        <v>56.16</v>
      </c>
      <c r="E1401" s="15" t="s">
        <v>8</v>
      </c>
    </row>
    <row r="1402" spans="1:5" ht="16.5" customHeight="1">
      <c r="A1402" s="13">
        <v>1400</v>
      </c>
      <c r="B1402" s="14" t="s">
        <v>24</v>
      </c>
      <c r="C1402" s="13" t="str">
        <f>"2020154720"</f>
        <v>2020154720</v>
      </c>
      <c r="D1402" s="15">
        <v>55.92</v>
      </c>
      <c r="E1402" s="15" t="s">
        <v>8</v>
      </c>
    </row>
    <row r="1403" spans="1:5" ht="16.5" customHeight="1">
      <c r="A1403" s="13">
        <v>1401</v>
      </c>
      <c r="B1403" s="14" t="s">
        <v>24</v>
      </c>
      <c r="C1403" s="13" t="str">
        <f>"2020154105"</f>
        <v>2020154105</v>
      </c>
      <c r="D1403" s="15">
        <v>55.6</v>
      </c>
      <c r="E1403" s="15" t="s">
        <v>8</v>
      </c>
    </row>
    <row r="1404" spans="1:5" ht="16.5" customHeight="1">
      <c r="A1404" s="13">
        <v>1402</v>
      </c>
      <c r="B1404" s="14" t="s">
        <v>24</v>
      </c>
      <c r="C1404" s="13" t="str">
        <f>"2020154130"</f>
        <v>2020154130</v>
      </c>
      <c r="D1404" s="15">
        <v>55.58</v>
      </c>
      <c r="E1404" s="15" t="s">
        <v>8</v>
      </c>
    </row>
    <row r="1405" spans="1:5" ht="16.5" customHeight="1">
      <c r="A1405" s="13">
        <v>1403</v>
      </c>
      <c r="B1405" s="14" t="s">
        <v>24</v>
      </c>
      <c r="C1405" s="13" t="str">
        <f>"2020154214"</f>
        <v>2020154214</v>
      </c>
      <c r="D1405" s="15">
        <v>55.53</v>
      </c>
      <c r="E1405" s="15" t="s">
        <v>8</v>
      </c>
    </row>
    <row r="1406" spans="1:5" ht="16.5" customHeight="1">
      <c r="A1406" s="13">
        <v>1404</v>
      </c>
      <c r="B1406" s="14" t="s">
        <v>24</v>
      </c>
      <c r="C1406" s="13" t="str">
        <f>"2020154422"</f>
        <v>2020154422</v>
      </c>
      <c r="D1406" s="15">
        <v>55.5</v>
      </c>
      <c r="E1406" s="15" t="s">
        <v>8</v>
      </c>
    </row>
    <row r="1407" spans="1:5" ht="16.5" customHeight="1">
      <c r="A1407" s="13">
        <v>1405</v>
      </c>
      <c r="B1407" s="14" t="s">
        <v>24</v>
      </c>
      <c r="C1407" s="13" t="str">
        <f>"2020154216"</f>
        <v>2020154216</v>
      </c>
      <c r="D1407" s="15">
        <v>54.81</v>
      </c>
      <c r="E1407" s="15" t="s">
        <v>8</v>
      </c>
    </row>
    <row r="1408" spans="1:5" ht="16.5" customHeight="1">
      <c r="A1408" s="13">
        <v>1406</v>
      </c>
      <c r="B1408" s="14" t="s">
        <v>24</v>
      </c>
      <c r="C1408" s="13" t="str">
        <f>"2020154617"</f>
        <v>2020154617</v>
      </c>
      <c r="D1408" s="15">
        <v>54.58</v>
      </c>
      <c r="E1408" s="15" t="s">
        <v>8</v>
      </c>
    </row>
    <row r="1409" spans="1:5" ht="16.5" customHeight="1">
      <c r="A1409" s="13">
        <v>1407</v>
      </c>
      <c r="B1409" s="14" t="s">
        <v>24</v>
      </c>
      <c r="C1409" s="13" t="str">
        <f>"2020154715"</f>
        <v>2020154715</v>
      </c>
      <c r="D1409" s="15">
        <v>54.21</v>
      </c>
      <c r="E1409" s="15" t="s">
        <v>8</v>
      </c>
    </row>
    <row r="1410" spans="1:5" ht="16.5" customHeight="1">
      <c r="A1410" s="13">
        <v>1408</v>
      </c>
      <c r="B1410" s="14" t="s">
        <v>24</v>
      </c>
      <c r="C1410" s="13" t="str">
        <f>"2020153809"</f>
        <v>2020153809</v>
      </c>
      <c r="D1410" s="15">
        <v>53.74</v>
      </c>
      <c r="E1410" s="15" t="s">
        <v>8</v>
      </c>
    </row>
    <row r="1411" spans="1:5" ht="16.5" customHeight="1">
      <c r="A1411" s="13">
        <v>1409</v>
      </c>
      <c r="B1411" s="14" t="s">
        <v>24</v>
      </c>
      <c r="C1411" s="13" t="str">
        <f>"2020154117"</f>
        <v>2020154117</v>
      </c>
      <c r="D1411" s="15">
        <v>53.54</v>
      </c>
      <c r="E1411" s="15" t="s">
        <v>8</v>
      </c>
    </row>
    <row r="1412" spans="1:5" ht="16.5" customHeight="1">
      <c r="A1412" s="13">
        <v>1410</v>
      </c>
      <c r="B1412" s="14" t="s">
        <v>24</v>
      </c>
      <c r="C1412" s="13" t="str">
        <f>"2020154820"</f>
        <v>2020154820</v>
      </c>
      <c r="D1412" s="15">
        <v>53.49</v>
      </c>
      <c r="E1412" s="15" t="s">
        <v>8</v>
      </c>
    </row>
    <row r="1413" spans="1:5" ht="16.5" customHeight="1">
      <c r="A1413" s="13">
        <v>1411</v>
      </c>
      <c r="B1413" s="14" t="s">
        <v>24</v>
      </c>
      <c r="C1413" s="13" t="str">
        <f>"2020154505"</f>
        <v>2020154505</v>
      </c>
      <c r="D1413" s="15">
        <v>52.98</v>
      </c>
      <c r="E1413" s="15" t="s">
        <v>8</v>
      </c>
    </row>
    <row r="1414" spans="1:5" ht="16.5" customHeight="1">
      <c r="A1414" s="13">
        <v>1412</v>
      </c>
      <c r="B1414" s="14" t="s">
        <v>24</v>
      </c>
      <c r="C1414" s="13" t="str">
        <f>"2020154714"</f>
        <v>2020154714</v>
      </c>
      <c r="D1414" s="15">
        <v>52.81</v>
      </c>
      <c r="E1414" s="15" t="s">
        <v>8</v>
      </c>
    </row>
    <row r="1415" spans="1:5" ht="16.5" customHeight="1">
      <c r="A1415" s="13">
        <v>1413</v>
      </c>
      <c r="B1415" s="14" t="s">
        <v>24</v>
      </c>
      <c r="C1415" s="13" t="str">
        <f>"2020154126"</f>
        <v>2020154126</v>
      </c>
      <c r="D1415" s="15">
        <v>52.75</v>
      </c>
      <c r="E1415" s="15" t="s">
        <v>8</v>
      </c>
    </row>
    <row r="1416" spans="1:5" ht="16.5" customHeight="1">
      <c r="A1416" s="13">
        <v>1414</v>
      </c>
      <c r="B1416" s="14" t="s">
        <v>24</v>
      </c>
      <c r="C1416" s="13" t="str">
        <f>"2020154106"</f>
        <v>2020154106</v>
      </c>
      <c r="D1416" s="15">
        <v>52.5</v>
      </c>
      <c r="E1416" s="15" t="s">
        <v>8</v>
      </c>
    </row>
    <row r="1417" spans="1:5" ht="16.5" customHeight="1">
      <c r="A1417" s="13">
        <v>1415</v>
      </c>
      <c r="B1417" s="14" t="s">
        <v>24</v>
      </c>
      <c r="C1417" s="13" t="str">
        <f>"2020154709"</f>
        <v>2020154709</v>
      </c>
      <c r="D1417" s="15">
        <v>52</v>
      </c>
      <c r="E1417" s="15" t="s">
        <v>8</v>
      </c>
    </row>
    <row r="1418" spans="1:5" ht="16.5" customHeight="1">
      <c r="A1418" s="13">
        <v>1416</v>
      </c>
      <c r="B1418" s="14" t="s">
        <v>24</v>
      </c>
      <c r="C1418" s="13" t="str">
        <f>"2020154612"</f>
        <v>2020154612</v>
      </c>
      <c r="D1418" s="15">
        <v>50.7</v>
      </c>
      <c r="E1418" s="15" t="s">
        <v>8</v>
      </c>
    </row>
    <row r="1419" spans="1:5" ht="16.5" customHeight="1">
      <c r="A1419" s="13">
        <v>1417</v>
      </c>
      <c r="B1419" s="14" t="s">
        <v>24</v>
      </c>
      <c r="C1419" s="13" t="str">
        <f>"2020154304"</f>
        <v>2020154304</v>
      </c>
      <c r="D1419" s="15">
        <v>50.35</v>
      </c>
      <c r="E1419" s="15" t="s">
        <v>8</v>
      </c>
    </row>
    <row r="1420" spans="1:5" ht="16.5" customHeight="1">
      <c r="A1420" s="13">
        <v>1418</v>
      </c>
      <c r="B1420" s="14" t="s">
        <v>24</v>
      </c>
      <c r="C1420" s="13" t="str">
        <f>"2020154110"</f>
        <v>2020154110</v>
      </c>
      <c r="D1420" s="15">
        <v>50.06</v>
      </c>
      <c r="E1420" s="15" t="s">
        <v>8</v>
      </c>
    </row>
    <row r="1421" spans="1:5" ht="16.5" customHeight="1">
      <c r="A1421" s="13">
        <v>1419</v>
      </c>
      <c r="B1421" s="14" t="s">
        <v>24</v>
      </c>
      <c r="C1421" s="13" t="str">
        <f>"2020154315"</f>
        <v>2020154315</v>
      </c>
      <c r="D1421" s="15">
        <v>47</v>
      </c>
      <c r="E1421" s="15" t="s">
        <v>8</v>
      </c>
    </row>
    <row r="1422" spans="1:5" ht="16.5" customHeight="1">
      <c r="A1422" s="13">
        <v>1420</v>
      </c>
      <c r="B1422" s="14" t="s">
        <v>24</v>
      </c>
      <c r="C1422" s="13" t="str">
        <f>"2020154320"</f>
        <v>2020154320</v>
      </c>
      <c r="D1422" s="15">
        <v>46.82</v>
      </c>
      <c r="E1422" s="15" t="s">
        <v>8</v>
      </c>
    </row>
    <row r="1423" spans="1:5" ht="16.5" customHeight="1">
      <c r="A1423" s="13">
        <v>1421</v>
      </c>
      <c r="B1423" s="14" t="s">
        <v>24</v>
      </c>
      <c r="C1423" s="13" t="str">
        <f>"2020154230"</f>
        <v>2020154230</v>
      </c>
      <c r="D1423" s="15">
        <v>46.53</v>
      </c>
      <c r="E1423" s="15" t="s">
        <v>8</v>
      </c>
    </row>
    <row r="1424" spans="1:5" ht="16.5" customHeight="1">
      <c r="A1424" s="13">
        <v>1422</v>
      </c>
      <c r="B1424" s="14" t="s">
        <v>24</v>
      </c>
      <c r="C1424" s="13" t="str">
        <f>"2020154401"</f>
        <v>2020154401</v>
      </c>
      <c r="D1424" s="15">
        <v>43.88</v>
      </c>
      <c r="E1424" s="15" t="s">
        <v>8</v>
      </c>
    </row>
    <row r="1425" spans="1:5" ht="16.5" customHeight="1">
      <c r="A1425" s="13">
        <v>1423</v>
      </c>
      <c r="B1425" s="14" t="s">
        <v>24</v>
      </c>
      <c r="C1425" s="13" t="str">
        <f>"2020153824"</f>
        <v>2020153824</v>
      </c>
      <c r="D1425" s="15">
        <v>38.16</v>
      </c>
      <c r="E1425" s="15" t="s">
        <v>8</v>
      </c>
    </row>
    <row r="1426" spans="1:5" ht="16.5" customHeight="1">
      <c r="A1426" s="13">
        <v>1424</v>
      </c>
      <c r="B1426" s="14" t="s">
        <v>24</v>
      </c>
      <c r="C1426" s="13" t="str">
        <f>"2020154603"</f>
        <v>2020154603</v>
      </c>
      <c r="D1426" s="15">
        <v>36.75</v>
      </c>
      <c r="E1426" s="15" t="s">
        <v>8</v>
      </c>
    </row>
    <row r="1427" spans="1:5" ht="16.5" customHeight="1">
      <c r="A1427" s="13">
        <v>1425</v>
      </c>
      <c r="B1427" s="14" t="s">
        <v>24</v>
      </c>
      <c r="C1427" s="13" t="str">
        <f>"2020153922"</f>
        <v>2020153922</v>
      </c>
      <c r="D1427" s="15">
        <v>26.83</v>
      </c>
      <c r="E1427" s="15" t="s">
        <v>8</v>
      </c>
    </row>
    <row r="1428" spans="1:5" ht="16.5" customHeight="1">
      <c r="A1428" s="13">
        <v>1426</v>
      </c>
      <c r="B1428" s="14" t="s">
        <v>24</v>
      </c>
      <c r="C1428" s="13" t="str">
        <f>"2020153811"</f>
        <v>2020153811</v>
      </c>
      <c r="D1428" s="13" t="s">
        <v>9</v>
      </c>
      <c r="E1428" s="15" t="s">
        <v>8</v>
      </c>
    </row>
    <row r="1429" spans="1:5" ht="16.5" customHeight="1">
      <c r="A1429" s="13">
        <v>1427</v>
      </c>
      <c r="B1429" s="14" t="s">
        <v>24</v>
      </c>
      <c r="C1429" s="13" t="str">
        <f>"2020153813"</f>
        <v>2020153813</v>
      </c>
      <c r="D1429" s="13" t="s">
        <v>9</v>
      </c>
      <c r="E1429" s="15" t="s">
        <v>8</v>
      </c>
    </row>
    <row r="1430" spans="1:5" ht="16.5" customHeight="1">
      <c r="A1430" s="13">
        <v>1428</v>
      </c>
      <c r="B1430" s="14" t="s">
        <v>24</v>
      </c>
      <c r="C1430" s="13" t="str">
        <f>"2020153814"</f>
        <v>2020153814</v>
      </c>
      <c r="D1430" s="13" t="s">
        <v>9</v>
      </c>
      <c r="E1430" s="15" t="s">
        <v>8</v>
      </c>
    </row>
    <row r="1431" spans="1:5" ht="16.5" customHeight="1">
      <c r="A1431" s="13">
        <v>1429</v>
      </c>
      <c r="B1431" s="14" t="s">
        <v>24</v>
      </c>
      <c r="C1431" s="13" t="str">
        <f>"2020153817"</f>
        <v>2020153817</v>
      </c>
      <c r="D1431" s="13" t="s">
        <v>9</v>
      </c>
      <c r="E1431" s="15" t="s">
        <v>8</v>
      </c>
    </row>
    <row r="1432" spans="1:5" ht="16.5" customHeight="1">
      <c r="A1432" s="13">
        <v>1430</v>
      </c>
      <c r="B1432" s="14" t="s">
        <v>24</v>
      </c>
      <c r="C1432" s="13" t="str">
        <f>"2020153820"</f>
        <v>2020153820</v>
      </c>
      <c r="D1432" s="13" t="s">
        <v>9</v>
      </c>
      <c r="E1432" s="15" t="s">
        <v>8</v>
      </c>
    </row>
    <row r="1433" spans="1:5" ht="16.5" customHeight="1">
      <c r="A1433" s="13">
        <v>1431</v>
      </c>
      <c r="B1433" s="14" t="s">
        <v>24</v>
      </c>
      <c r="C1433" s="13" t="str">
        <f>"2020153822"</f>
        <v>2020153822</v>
      </c>
      <c r="D1433" s="13" t="s">
        <v>9</v>
      </c>
      <c r="E1433" s="15" t="s">
        <v>8</v>
      </c>
    </row>
    <row r="1434" spans="1:5" ht="16.5" customHeight="1">
      <c r="A1434" s="13">
        <v>1432</v>
      </c>
      <c r="B1434" s="14" t="s">
        <v>24</v>
      </c>
      <c r="C1434" s="13" t="str">
        <f>"2020153830"</f>
        <v>2020153830</v>
      </c>
      <c r="D1434" s="13" t="s">
        <v>9</v>
      </c>
      <c r="E1434" s="15" t="s">
        <v>8</v>
      </c>
    </row>
    <row r="1435" spans="1:5" ht="16.5" customHeight="1">
      <c r="A1435" s="13">
        <v>1433</v>
      </c>
      <c r="B1435" s="14" t="s">
        <v>24</v>
      </c>
      <c r="C1435" s="13" t="str">
        <f>"2020153901"</f>
        <v>2020153901</v>
      </c>
      <c r="D1435" s="13" t="s">
        <v>9</v>
      </c>
      <c r="E1435" s="15" t="s">
        <v>8</v>
      </c>
    </row>
    <row r="1436" spans="1:5" ht="16.5" customHeight="1">
      <c r="A1436" s="13">
        <v>1434</v>
      </c>
      <c r="B1436" s="14" t="s">
        <v>24</v>
      </c>
      <c r="C1436" s="13" t="str">
        <f>"2020153904"</f>
        <v>2020153904</v>
      </c>
      <c r="D1436" s="13" t="s">
        <v>9</v>
      </c>
      <c r="E1436" s="15" t="s">
        <v>8</v>
      </c>
    </row>
    <row r="1437" spans="1:5" ht="16.5" customHeight="1">
      <c r="A1437" s="13">
        <v>1435</v>
      </c>
      <c r="B1437" s="14" t="s">
        <v>24</v>
      </c>
      <c r="C1437" s="13" t="str">
        <f>"2020153905"</f>
        <v>2020153905</v>
      </c>
      <c r="D1437" s="13" t="s">
        <v>9</v>
      </c>
      <c r="E1437" s="15" t="s">
        <v>8</v>
      </c>
    </row>
    <row r="1438" spans="1:5" ht="16.5" customHeight="1">
      <c r="A1438" s="13">
        <v>1436</v>
      </c>
      <c r="B1438" s="14" t="s">
        <v>24</v>
      </c>
      <c r="C1438" s="13" t="str">
        <f>"2020153911"</f>
        <v>2020153911</v>
      </c>
      <c r="D1438" s="13" t="s">
        <v>9</v>
      </c>
      <c r="E1438" s="15" t="s">
        <v>8</v>
      </c>
    </row>
    <row r="1439" spans="1:5" ht="16.5" customHeight="1">
      <c r="A1439" s="13">
        <v>1437</v>
      </c>
      <c r="B1439" s="14" t="s">
        <v>24</v>
      </c>
      <c r="C1439" s="13" t="str">
        <f>"2020153912"</f>
        <v>2020153912</v>
      </c>
      <c r="D1439" s="13" t="s">
        <v>9</v>
      </c>
      <c r="E1439" s="15" t="s">
        <v>8</v>
      </c>
    </row>
    <row r="1440" spans="1:5" ht="16.5" customHeight="1">
      <c r="A1440" s="13">
        <v>1438</v>
      </c>
      <c r="B1440" s="14" t="s">
        <v>24</v>
      </c>
      <c r="C1440" s="13" t="str">
        <f>"2020153917"</f>
        <v>2020153917</v>
      </c>
      <c r="D1440" s="13" t="s">
        <v>9</v>
      </c>
      <c r="E1440" s="15" t="s">
        <v>8</v>
      </c>
    </row>
    <row r="1441" spans="1:5" ht="16.5" customHeight="1">
      <c r="A1441" s="13">
        <v>1439</v>
      </c>
      <c r="B1441" s="14" t="s">
        <v>24</v>
      </c>
      <c r="C1441" s="13" t="str">
        <f>"2020153927"</f>
        <v>2020153927</v>
      </c>
      <c r="D1441" s="13" t="s">
        <v>9</v>
      </c>
      <c r="E1441" s="15" t="s">
        <v>8</v>
      </c>
    </row>
    <row r="1442" spans="1:5" ht="16.5" customHeight="1">
      <c r="A1442" s="13">
        <v>1440</v>
      </c>
      <c r="B1442" s="14" t="s">
        <v>24</v>
      </c>
      <c r="C1442" s="13" t="str">
        <f>"2020153928"</f>
        <v>2020153928</v>
      </c>
      <c r="D1442" s="13" t="s">
        <v>9</v>
      </c>
      <c r="E1442" s="15" t="s">
        <v>8</v>
      </c>
    </row>
    <row r="1443" spans="1:5" ht="16.5" customHeight="1">
      <c r="A1443" s="13">
        <v>1441</v>
      </c>
      <c r="B1443" s="14" t="s">
        <v>24</v>
      </c>
      <c r="C1443" s="13" t="str">
        <f>"2020154001"</f>
        <v>2020154001</v>
      </c>
      <c r="D1443" s="13" t="s">
        <v>9</v>
      </c>
      <c r="E1443" s="15" t="s">
        <v>8</v>
      </c>
    </row>
    <row r="1444" spans="1:5" ht="16.5" customHeight="1">
      <c r="A1444" s="13">
        <v>1442</v>
      </c>
      <c r="B1444" s="14" t="s">
        <v>24</v>
      </c>
      <c r="C1444" s="13" t="str">
        <f>"2020154015"</f>
        <v>2020154015</v>
      </c>
      <c r="D1444" s="13" t="s">
        <v>9</v>
      </c>
      <c r="E1444" s="15" t="s">
        <v>8</v>
      </c>
    </row>
    <row r="1445" spans="1:5" ht="16.5" customHeight="1">
      <c r="A1445" s="13">
        <v>1443</v>
      </c>
      <c r="B1445" s="14" t="s">
        <v>24</v>
      </c>
      <c r="C1445" s="13" t="str">
        <f>"2020154020"</f>
        <v>2020154020</v>
      </c>
      <c r="D1445" s="13" t="s">
        <v>9</v>
      </c>
      <c r="E1445" s="15" t="s">
        <v>8</v>
      </c>
    </row>
    <row r="1446" spans="1:5" ht="16.5" customHeight="1">
      <c r="A1446" s="13">
        <v>1444</v>
      </c>
      <c r="B1446" s="14" t="s">
        <v>24</v>
      </c>
      <c r="C1446" s="13" t="str">
        <f>"2020154024"</f>
        <v>2020154024</v>
      </c>
      <c r="D1446" s="13" t="s">
        <v>9</v>
      </c>
      <c r="E1446" s="15" t="s">
        <v>8</v>
      </c>
    </row>
    <row r="1447" spans="1:5" ht="16.5" customHeight="1">
      <c r="A1447" s="13">
        <v>1445</v>
      </c>
      <c r="B1447" s="14" t="s">
        <v>24</v>
      </c>
      <c r="C1447" s="13" t="str">
        <f>"2020154029"</f>
        <v>2020154029</v>
      </c>
      <c r="D1447" s="13" t="s">
        <v>9</v>
      </c>
      <c r="E1447" s="15" t="s">
        <v>8</v>
      </c>
    </row>
    <row r="1448" spans="1:5" ht="16.5" customHeight="1">
      <c r="A1448" s="13">
        <v>1446</v>
      </c>
      <c r="B1448" s="14" t="s">
        <v>24</v>
      </c>
      <c r="C1448" s="13" t="str">
        <f>"2020154111"</f>
        <v>2020154111</v>
      </c>
      <c r="D1448" s="13" t="s">
        <v>9</v>
      </c>
      <c r="E1448" s="15" t="s">
        <v>8</v>
      </c>
    </row>
    <row r="1449" spans="1:5" ht="16.5" customHeight="1">
      <c r="A1449" s="13">
        <v>1447</v>
      </c>
      <c r="B1449" s="14" t="s">
        <v>24</v>
      </c>
      <c r="C1449" s="13" t="str">
        <f>"2020154114"</f>
        <v>2020154114</v>
      </c>
      <c r="D1449" s="13" t="s">
        <v>9</v>
      </c>
      <c r="E1449" s="15" t="s">
        <v>8</v>
      </c>
    </row>
    <row r="1450" spans="1:5" ht="16.5" customHeight="1">
      <c r="A1450" s="13">
        <v>1448</v>
      </c>
      <c r="B1450" s="14" t="s">
        <v>24</v>
      </c>
      <c r="C1450" s="13" t="str">
        <f>"2020154121"</f>
        <v>2020154121</v>
      </c>
      <c r="D1450" s="13" t="s">
        <v>9</v>
      </c>
      <c r="E1450" s="15" t="s">
        <v>8</v>
      </c>
    </row>
    <row r="1451" spans="1:5" ht="16.5" customHeight="1">
      <c r="A1451" s="13">
        <v>1449</v>
      </c>
      <c r="B1451" s="14" t="s">
        <v>24</v>
      </c>
      <c r="C1451" s="13" t="str">
        <f>"2020154128"</f>
        <v>2020154128</v>
      </c>
      <c r="D1451" s="13" t="s">
        <v>9</v>
      </c>
      <c r="E1451" s="15" t="s">
        <v>8</v>
      </c>
    </row>
    <row r="1452" spans="1:5" ht="16.5" customHeight="1">
      <c r="A1452" s="13">
        <v>1450</v>
      </c>
      <c r="B1452" s="14" t="s">
        <v>24</v>
      </c>
      <c r="C1452" s="13" t="str">
        <f>"2020154131"</f>
        <v>2020154131</v>
      </c>
      <c r="D1452" s="13" t="s">
        <v>9</v>
      </c>
      <c r="E1452" s="15" t="s">
        <v>8</v>
      </c>
    </row>
    <row r="1453" spans="1:5" ht="16.5" customHeight="1">
      <c r="A1453" s="13">
        <v>1451</v>
      </c>
      <c r="B1453" s="14" t="s">
        <v>24</v>
      </c>
      <c r="C1453" s="13" t="str">
        <f>"2020154201"</f>
        <v>2020154201</v>
      </c>
      <c r="D1453" s="13" t="s">
        <v>9</v>
      </c>
      <c r="E1453" s="15" t="s">
        <v>8</v>
      </c>
    </row>
    <row r="1454" spans="1:5" ht="16.5" customHeight="1">
      <c r="A1454" s="13">
        <v>1452</v>
      </c>
      <c r="B1454" s="14" t="s">
        <v>24</v>
      </c>
      <c r="C1454" s="13" t="str">
        <f>"2020154221"</f>
        <v>2020154221</v>
      </c>
      <c r="D1454" s="13" t="s">
        <v>9</v>
      </c>
      <c r="E1454" s="15" t="s">
        <v>8</v>
      </c>
    </row>
    <row r="1455" spans="1:5" ht="16.5" customHeight="1">
      <c r="A1455" s="13">
        <v>1453</v>
      </c>
      <c r="B1455" s="14" t="s">
        <v>24</v>
      </c>
      <c r="C1455" s="13" t="str">
        <f>"2020154227"</f>
        <v>2020154227</v>
      </c>
      <c r="D1455" s="13" t="s">
        <v>9</v>
      </c>
      <c r="E1455" s="15" t="s">
        <v>8</v>
      </c>
    </row>
    <row r="1456" spans="1:5" ht="16.5" customHeight="1">
      <c r="A1456" s="13">
        <v>1454</v>
      </c>
      <c r="B1456" s="14" t="s">
        <v>24</v>
      </c>
      <c r="C1456" s="13" t="str">
        <f>"2020154311"</f>
        <v>2020154311</v>
      </c>
      <c r="D1456" s="13" t="s">
        <v>9</v>
      </c>
      <c r="E1456" s="15" t="s">
        <v>8</v>
      </c>
    </row>
    <row r="1457" spans="1:5" ht="16.5" customHeight="1">
      <c r="A1457" s="13">
        <v>1455</v>
      </c>
      <c r="B1457" s="14" t="s">
        <v>24</v>
      </c>
      <c r="C1457" s="13" t="str">
        <f>"2020154313"</f>
        <v>2020154313</v>
      </c>
      <c r="D1457" s="13" t="s">
        <v>9</v>
      </c>
      <c r="E1457" s="15" t="s">
        <v>8</v>
      </c>
    </row>
    <row r="1458" spans="1:5" ht="16.5" customHeight="1">
      <c r="A1458" s="13">
        <v>1456</v>
      </c>
      <c r="B1458" s="14" t="s">
        <v>24</v>
      </c>
      <c r="C1458" s="13" t="str">
        <f>"2020154314"</f>
        <v>2020154314</v>
      </c>
      <c r="D1458" s="13" t="s">
        <v>9</v>
      </c>
      <c r="E1458" s="15" t="s">
        <v>8</v>
      </c>
    </row>
    <row r="1459" spans="1:5" ht="16.5" customHeight="1">
      <c r="A1459" s="13">
        <v>1457</v>
      </c>
      <c r="B1459" s="14" t="s">
        <v>24</v>
      </c>
      <c r="C1459" s="13" t="str">
        <f>"2020154316"</f>
        <v>2020154316</v>
      </c>
      <c r="D1459" s="13" t="s">
        <v>9</v>
      </c>
      <c r="E1459" s="15" t="s">
        <v>8</v>
      </c>
    </row>
    <row r="1460" spans="1:5" ht="16.5" customHeight="1">
      <c r="A1460" s="13">
        <v>1458</v>
      </c>
      <c r="B1460" s="14" t="s">
        <v>24</v>
      </c>
      <c r="C1460" s="13" t="str">
        <f>"2020154321"</f>
        <v>2020154321</v>
      </c>
      <c r="D1460" s="13" t="s">
        <v>9</v>
      </c>
      <c r="E1460" s="15" t="s">
        <v>8</v>
      </c>
    </row>
    <row r="1461" spans="1:5" ht="16.5" customHeight="1">
      <c r="A1461" s="13">
        <v>1459</v>
      </c>
      <c r="B1461" s="14" t="s">
        <v>24</v>
      </c>
      <c r="C1461" s="13" t="str">
        <f>"2020154322"</f>
        <v>2020154322</v>
      </c>
      <c r="D1461" s="13" t="s">
        <v>9</v>
      </c>
      <c r="E1461" s="15" t="s">
        <v>8</v>
      </c>
    </row>
    <row r="1462" spans="1:5" ht="16.5" customHeight="1">
      <c r="A1462" s="13">
        <v>1460</v>
      </c>
      <c r="B1462" s="14" t="s">
        <v>24</v>
      </c>
      <c r="C1462" s="13" t="str">
        <f>"2020154402"</f>
        <v>2020154402</v>
      </c>
      <c r="D1462" s="13" t="s">
        <v>9</v>
      </c>
      <c r="E1462" s="15" t="s">
        <v>8</v>
      </c>
    </row>
    <row r="1463" spans="1:5" ht="16.5" customHeight="1">
      <c r="A1463" s="13">
        <v>1461</v>
      </c>
      <c r="B1463" s="14" t="s">
        <v>24</v>
      </c>
      <c r="C1463" s="13" t="str">
        <f>"2020154404"</f>
        <v>2020154404</v>
      </c>
      <c r="D1463" s="13" t="s">
        <v>9</v>
      </c>
      <c r="E1463" s="15" t="s">
        <v>8</v>
      </c>
    </row>
    <row r="1464" spans="1:5" ht="16.5" customHeight="1">
      <c r="A1464" s="13">
        <v>1462</v>
      </c>
      <c r="B1464" s="14" t="s">
        <v>24</v>
      </c>
      <c r="C1464" s="13" t="str">
        <f>"2020154409"</f>
        <v>2020154409</v>
      </c>
      <c r="D1464" s="13" t="s">
        <v>9</v>
      </c>
      <c r="E1464" s="15" t="s">
        <v>8</v>
      </c>
    </row>
    <row r="1465" spans="1:5" ht="16.5" customHeight="1">
      <c r="A1465" s="13">
        <v>1463</v>
      </c>
      <c r="B1465" s="14" t="s">
        <v>24</v>
      </c>
      <c r="C1465" s="13" t="str">
        <f>"2020154419"</f>
        <v>2020154419</v>
      </c>
      <c r="D1465" s="13" t="s">
        <v>9</v>
      </c>
      <c r="E1465" s="15" t="s">
        <v>8</v>
      </c>
    </row>
    <row r="1466" spans="1:5" ht="16.5" customHeight="1">
      <c r="A1466" s="13">
        <v>1464</v>
      </c>
      <c r="B1466" s="14" t="s">
        <v>24</v>
      </c>
      <c r="C1466" s="13" t="str">
        <f>"2020154423"</f>
        <v>2020154423</v>
      </c>
      <c r="D1466" s="13" t="s">
        <v>9</v>
      </c>
      <c r="E1466" s="15" t="s">
        <v>8</v>
      </c>
    </row>
    <row r="1467" spans="1:5" ht="16.5" customHeight="1">
      <c r="A1467" s="13">
        <v>1465</v>
      </c>
      <c r="B1467" s="14" t="s">
        <v>24</v>
      </c>
      <c r="C1467" s="13" t="str">
        <f>"2020154426"</f>
        <v>2020154426</v>
      </c>
      <c r="D1467" s="13" t="s">
        <v>9</v>
      </c>
      <c r="E1467" s="15" t="s">
        <v>8</v>
      </c>
    </row>
    <row r="1468" spans="1:5" ht="16.5" customHeight="1">
      <c r="A1468" s="13">
        <v>1466</v>
      </c>
      <c r="B1468" s="14" t="s">
        <v>24</v>
      </c>
      <c r="C1468" s="13" t="str">
        <f>"2020154427"</f>
        <v>2020154427</v>
      </c>
      <c r="D1468" s="13" t="s">
        <v>9</v>
      </c>
      <c r="E1468" s="15" t="s">
        <v>8</v>
      </c>
    </row>
    <row r="1469" spans="1:5" ht="16.5" customHeight="1">
      <c r="A1469" s="13">
        <v>1467</v>
      </c>
      <c r="B1469" s="14" t="s">
        <v>24</v>
      </c>
      <c r="C1469" s="13" t="str">
        <f>"2020154429"</f>
        <v>2020154429</v>
      </c>
      <c r="D1469" s="13" t="s">
        <v>9</v>
      </c>
      <c r="E1469" s="15" t="s">
        <v>8</v>
      </c>
    </row>
    <row r="1470" spans="1:5" ht="16.5" customHeight="1">
      <c r="A1470" s="13">
        <v>1468</v>
      </c>
      <c r="B1470" s="14" t="s">
        <v>24</v>
      </c>
      <c r="C1470" s="13" t="str">
        <f>"2020154430"</f>
        <v>2020154430</v>
      </c>
      <c r="D1470" s="13" t="s">
        <v>9</v>
      </c>
      <c r="E1470" s="15" t="s">
        <v>8</v>
      </c>
    </row>
    <row r="1471" spans="1:5" ht="16.5" customHeight="1">
      <c r="A1471" s="13">
        <v>1469</v>
      </c>
      <c r="B1471" s="14" t="s">
        <v>24</v>
      </c>
      <c r="C1471" s="13" t="str">
        <f>"2020154504"</f>
        <v>2020154504</v>
      </c>
      <c r="D1471" s="13" t="s">
        <v>9</v>
      </c>
      <c r="E1471" s="15" t="s">
        <v>8</v>
      </c>
    </row>
    <row r="1472" spans="1:8" ht="16.5" customHeight="1">
      <c r="A1472" s="13">
        <v>1470</v>
      </c>
      <c r="B1472" s="18" t="s">
        <v>24</v>
      </c>
      <c r="C1472" s="19" t="str">
        <f>"2020154513"</f>
        <v>2020154513</v>
      </c>
      <c r="D1472" s="13" t="s">
        <v>9</v>
      </c>
      <c r="E1472" s="15" t="s">
        <v>8</v>
      </c>
      <c r="F1472" s="1"/>
      <c r="G1472" s="1"/>
      <c r="H1472" s="1"/>
    </row>
    <row r="1473" spans="1:5" ht="16.5" customHeight="1">
      <c r="A1473" s="13">
        <v>1471</v>
      </c>
      <c r="B1473" s="14" t="s">
        <v>24</v>
      </c>
      <c r="C1473" s="13" t="str">
        <f>"2020154521"</f>
        <v>2020154521</v>
      </c>
      <c r="D1473" s="13" t="s">
        <v>9</v>
      </c>
      <c r="E1473" s="15" t="s">
        <v>8</v>
      </c>
    </row>
    <row r="1474" spans="1:5" ht="16.5" customHeight="1">
      <c r="A1474" s="13">
        <v>1472</v>
      </c>
      <c r="B1474" s="14" t="s">
        <v>24</v>
      </c>
      <c r="C1474" s="13" t="str">
        <f>"2020154522"</f>
        <v>2020154522</v>
      </c>
      <c r="D1474" s="13" t="s">
        <v>9</v>
      </c>
      <c r="E1474" s="15" t="s">
        <v>8</v>
      </c>
    </row>
    <row r="1475" spans="1:5" ht="16.5" customHeight="1">
      <c r="A1475" s="13">
        <v>1473</v>
      </c>
      <c r="B1475" s="14" t="s">
        <v>24</v>
      </c>
      <c r="C1475" s="13" t="str">
        <f>"2020154606"</f>
        <v>2020154606</v>
      </c>
      <c r="D1475" s="13" t="s">
        <v>9</v>
      </c>
      <c r="E1475" s="15" t="s">
        <v>8</v>
      </c>
    </row>
    <row r="1476" spans="1:5" ht="16.5" customHeight="1">
      <c r="A1476" s="13">
        <v>1474</v>
      </c>
      <c r="B1476" s="14" t="s">
        <v>24</v>
      </c>
      <c r="C1476" s="13" t="str">
        <f>"2020154608"</f>
        <v>2020154608</v>
      </c>
      <c r="D1476" s="13" t="s">
        <v>9</v>
      </c>
      <c r="E1476" s="15" t="s">
        <v>8</v>
      </c>
    </row>
    <row r="1477" spans="1:5" ht="16.5" customHeight="1">
      <c r="A1477" s="13">
        <v>1475</v>
      </c>
      <c r="B1477" s="14" t="s">
        <v>24</v>
      </c>
      <c r="C1477" s="13" t="str">
        <f>"2020154613"</f>
        <v>2020154613</v>
      </c>
      <c r="D1477" s="13" t="s">
        <v>9</v>
      </c>
      <c r="E1477" s="15" t="s">
        <v>8</v>
      </c>
    </row>
    <row r="1478" spans="1:5" ht="16.5" customHeight="1">
      <c r="A1478" s="13">
        <v>1476</v>
      </c>
      <c r="B1478" s="14" t="s">
        <v>24</v>
      </c>
      <c r="C1478" s="13" t="str">
        <f>"2020154702"</f>
        <v>2020154702</v>
      </c>
      <c r="D1478" s="13" t="s">
        <v>9</v>
      </c>
      <c r="E1478" s="15" t="s">
        <v>8</v>
      </c>
    </row>
    <row r="1479" spans="1:5" ht="16.5" customHeight="1">
      <c r="A1479" s="13">
        <v>1477</v>
      </c>
      <c r="B1479" s="14" t="s">
        <v>24</v>
      </c>
      <c r="C1479" s="13" t="str">
        <f>"2020154707"</f>
        <v>2020154707</v>
      </c>
      <c r="D1479" s="13" t="s">
        <v>9</v>
      </c>
      <c r="E1479" s="15" t="s">
        <v>8</v>
      </c>
    </row>
    <row r="1480" spans="1:5" ht="16.5" customHeight="1">
      <c r="A1480" s="13">
        <v>1478</v>
      </c>
      <c r="B1480" s="14" t="s">
        <v>24</v>
      </c>
      <c r="C1480" s="13" t="str">
        <f>"2020154712"</f>
        <v>2020154712</v>
      </c>
      <c r="D1480" s="13" t="s">
        <v>9</v>
      </c>
      <c r="E1480" s="15" t="s">
        <v>8</v>
      </c>
    </row>
    <row r="1481" spans="1:5" ht="16.5" customHeight="1">
      <c r="A1481" s="13">
        <v>1479</v>
      </c>
      <c r="B1481" s="14" t="s">
        <v>24</v>
      </c>
      <c r="C1481" s="13" t="str">
        <f>"2020154725"</f>
        <v>2020154725</v>
      </c>
      <c r="D1481" s="13" t="s">
        <v>9</v>
      </c>
      <c r="E1481" s="15" t="s">
        <v>8</v>
      </c>
    </row>
    <row r="1482" spans="1:5" ht="16.5" customHeight="1">
      <c r="A1482" s="13">
        <v>1480</v>
      </c>
      <c r="B1482" s="14" t="s">
        <v>24</v>
      </c>
      <c r="C1482" s="13" t="str">
        <f>"2020154728"</f>
        <v>2020154728</v>
      </c>
      <c r="D1482" s="13" t="s">
        <v>9</v>
      </c>
      <c r="E1482" s="15" t="s">
        <v>8</v>
      </c>
    </row>
    <row r="1483" spans="1:5" ht="16.5" customHeight="1">
      <c r="A1483" s="13">
        <v>1481</v>
      </c>
      <c r="B1483" s="14" t="s">
        <v>24</v>
      </c>
      <c r="C1483" s="13" t="str">
        <f>"2020154802"</f>
        <v>2020154802</v>
      </c>
      <c r="D1483" s="13" t="s">
        <v>9</v>
      </c>
      <c r="E1483" s="15" t="s">
        <v>8</v>
      </c>
    </row>
    <row r="1484" spans="1:5" ht="16.5" customHeight="1">
      <c r="A1484" s="13">
        <v>1482</v>
      </c>
      <c r="B1484" s="14" t="s">
        <v>24</v>
      </c>
      <c r="C1484" s="13" t="str">
        <f>"2020154819"</f>
        <v>2020154819</v>
      </c>
      <c r="D1484" s="13" t="s">
        <v>9</v>
      </c>
      <c r="E1484" s="15" t="s">
        <v>8</v>
      </c>
    </row>
    <row r="1485" spans="1:5" ht="16.5" customHeight="1">
      <c r="A1485" s="13">
        <v>1483</v>
      </c>
      <c r="B1485" s="14" t="s">
        <v>24</v>
      </c>
      <c r="C1485" s="13" t="str">
        <f>"2020154823"</f>
        <v>2020154823</v>
      </c>
      <c r="D1485" s="13" t="s">
        <v>9</v>
      </c>
      <c r="E1485" s="15" t="s">
        <v>8</v>
      </c>
    </row>
    <row r="1486" spans="1:5" ht="16.5" customHeight="1">
      <c r="A1486" s="13">
        <v>1484</v>
      </c>
      <c r="B1486" s="14" t="s">
        <v>25</v>
      </c>
      <c r="C1486" s="13" t="str">
        <f>"2020164927"</f>
        <v>2020164927</v>
      </c>
      <c r="D1486" s="15">
        <v>70.27</v>
      </c>
      <c r="E1486" s="16" t="s">
        <v>7</v>
      </c>
    </row>
    <row r="1487" spans="1:5" ht="16.5" customHeight="1">
      <c r="A1487" s="13">
        <v>1485</v>
      </c>
      <c r="B1487" s="14" t="s">
        <v>25</v>
      </c>
      <c r="C1487" s="13" t="str">
        <f>"2020164829"</f>
        <v>2020164829</v>
      </c>
      <c r="D1487" s="15">
        <v>68.81</v>
      </c>
      <c r="E1487" s="16" t="s">
        <v>7</v>
      </c>
    </row>
    <row r="1488" spans="1:5" ht="16.5" customHeight="1">
      <c r="A1488" s="13">
        <v>1486</v>
      </c>
      <c r="B1488" s="14" t="s">
        <v>25</v>
      </c>
      <c r="C1488" s="13" t="str">
        <f>"2020165006"</f>
        <v>2020165006</v>
      </c>
      <c r="D1488" s="15">
        <v>68.45</v>
      </c>
      <c r="E1488" s="16" t="s">
        <v>7</v>
      </c>
    </row>
    <row r="1489" spans="1:5" ht="16.5" customHeight="1">
      <c r="A1489" s="13">
        <v>1487</v>
      </c>
      <c r="B1489" s="14" t="s">
        <v>25</v>
      </c>
      <c r="C1489" s="13" t="str">
        <f>"2020164930"</f>
        <v>2020164930</v>
      </c>
      <c r="D1489" s="15">
        <v>68.37</v>
      </c>
      <c r="E1489" s="16" t="s">
        <v>7</v>
      </c>
    </row>
    <row r="1490" spans="1:5" ht="16.5" customHeight="1">
      <c r="A1490" s="13">
        <v>1488</v>
      </c>
      <c r="B1490" s="14" t="s">
        <v>25</v>
      </c>
      <c r="C1490" s="13" t="str">
        <f>"2020165019"</f>
        <v>2020165019</v>
      </c>
      <c r="D1490" s="15">
        <v>67.42</v>
      </c>
      <c r="E1490" s="16" t="s">
        <v>7</v>
      </c>
    </row>
    <row r="1491" spans="1:5" ht="16.5" customHeight="1">
      <c r="A1491" s="13">
        <v>1489</v>
      </c>
      <c r="B1491" s="14" t="s">
        <v>25</v>
      </c>
      <c r="C1491" s="13" t="str">
        <f>"2020164914"</f>
        <v>2020164914</v>
      </c>
      <c r="D1491" s="15">
        <v>67.04</v>
      </c>
      <c r="E1491" s="16" t="s">
        <v>7</v>
      </c>
    </row>
    <row r="1492" spans="1:5" ht="16.5" customHeight="1">
      <c r="A1492" s="13">
        <v>1490</v>
      </c>
      <c r="B1492" s="14" t="s">
        <v>25</v>
      </c>
      <c r="C1492" s="13" t="str">
        <f>"2020165014"</f>
        <v>2020165014</v>
      </c>
      <c r="D1492" s="15">
        <v>66.35</v>
      </c>
      <c r="E1492" s="16" t="s">
        <v>7</v>
      </c>
    </row>
    <row r="1493" spans="1:5" ht="16.5" customHeight="1">
      <c r="A1493" s="13">
        <v>1491</v>
      </c>
      <c r="B1493" s="14" t="s">
        <v>25</v>
      </c>
      <c r="C1493" s="13" t="str">
        <f>"2020164915"</f>
        <v>2020164915</v>
      </c>
      <c r="D1493" s="15">
        <v>66.26</v>
      </c>
      <c r="E1493" s="16" t="s">
        <v>7</v>
      </c>
    </row>
    <row r="1494" spans="1:5" ht="16.5" customHeight="1">
      <c r="A1494" s="13">
        <v>1492</v>
      </c>
      <c r="B1494" s="14" t="s">
        <v>25</v>
      </c>
      <c r="C1494" s="13" t="str">
        <f>"2020165018"</f>
        <v>2020165018</v>
      </c>
      <c r="D1494" s="15">
        <v>66.02</v>
      </c>
      <c r="E1494" s="16" t="s">
        <v>7</v>
      </c>
    </row>
    <row r="1495" spans="1:5" ht="16.5" customHeight="1">
      <c r="A1495" s="13">
        <v>1493</v>
      </c>
      <c r="B1495" s="14" t="s">
        <v>25</v>
      </c>
      <c r="C1495" s="13" t="str">
        <f>"2020164902"</f>
        <v>2020164902</v>
      </c>
      <c r="D1495" s="15">
        <v>65.94</v>
      </c>
      <c r="E1495" s="16" t="s">
        <v>7</v>
      </c>
    </row>
    <row r="1496" spans="1:5" ht="16.5" customHeight="1">
      <c r="A1496" s="13">
        <v>1494</v>
      </c>
      <c r="B1496" s="14" t="s">
        <v>25</v>
      </c>
      <c r="C1496" s="13" t="str">
        <f>"2020165015"</f>
        <v>2020165015</v>
      </c>
      <c r="D1496" s="15">
        <v>65.41</v>
      </c>
      <c r="E1496" s="16" t="s">
        <v>7</v>
      </c>
    </row>
    <row r="1497" spans="1:5" ht="16.5" customHeight="1">
      <c r="A1497" s="13">
        <v>1495</v>
      </c>
      <c r="B1497" s="14" t="s">
        <v>25</v>
      </c>
      <c r="C1497" s="13" t="str">
        <f>"2020165001"</f>
        <v>2020165001</v>
      </c>
      <c r="D1497" s="15">
        <v>65.25</v>
      </c>
      <c r="E1497" s="16" t="s">
        <v>7</v>
      </c>
    </row>
    <row r="1498" spans="1:5" ht="16.5" customHeight="1">
      <c r="A1498" s="13">
        <v>1496</v>
      </c>
      <c r="B1498" s="14" t="s">
        <v>25</v>
      </c>
      <c r="C1498" s="13" t="str">
        <f>"2020165002"</f>
        <v>2020165002</v>
      </c>
      <c r="D1498" s="15">
        <v>64.02</v>
      </c>
      <c r="E1498" s="16" t="s">
        <v>7</v>
      </c>
    </row>
    <row r="1499" spans="1:5" ht="16.5" customHeight="1">
      <c r="A1499" s="13">
        <v>1497</v>
      </c>
      <c r="B1499" s="14" t="s">
        <v>25</v>
      </c>
      <c r="C1499" s="13" t="str">
        <f>"2020165024"</f>
        <v>2020165024</v>
      </c>
      <c r="D1499" s="15">
        <v>63.69</v>
      </c>
      <c r="E1499" s="16" t="s">
        <v>7</v>
      </c>
    </row>
    <row r="1500" spans="1:5" ht="16.5" customHeight="1">
      <c r="A1500" s="13">
        <v>1498</v>
      </c>
      <c r="B1500" s="14" t="s">
        <v>25</v>
      </c>
      <c r="C1500" s="13" t="str">
        <f>"2020164919"</f>
        <v>2020164919</v>
      </c>
      <c r="D1500" s="15">
        <v>63.5</v>
      </c>
      <c r="E1500" s="16" t="s">
        <v>7</v>
      </c>
    </row>
    <row r="1501" spans="1:5" ht="16.5" customHeight="1">
      <c r="A1501" s="13">
        <v>1499</v>
      </c>
      <c r="B1501" s="14" t="s">
        <v>25</v>
      </c>
      <c r="C1501" s="13" t="str">
        <f>"2020164912"</f>
        <v>2020164912</v>
      </c>
      <c r="D1501" s="15">
        <v>63.27</v>
      </c>
      <c r="E1501" s="16" t="s">
        <v>7</v>
      </c>
    </row>
    <row r="1502" spans="1:5" ht="16.5" customHeight="1">
      <c r="A1502" s="13">
        <v>1500</v>
      </c>
      <c r="B1502" s="14" t="s">
        <v>25</v>
      </c>
      <c r="C1502" s="13" t="str">
        <f>"2020164929"</f>
        <v>2020164929</v>
      </c>
      <c r="D1502" s="15">
        <v>63.23</v>
      </c>
      <c r="E1502" s="16" t="s">
        <v>7</v>
      </c>
    </row>
    <row r="1503" spans="1:5" ht="16.5" customHeight="1">
      <c r="A1503" s="13">
        <v>1501</v>
      </c>
      <c r="B1503" s="14" t="s">
        <v>25</v>
      </c>
      <c r="C1503" s="13" t="str">
        <f>"2020165013"</f>
        <v>2020165013</v>
      </c>
      <c r="D1503" s="15">
        <v>63.08</v>
      </c>
      <c r="E1503" s="16" t="s">
        <v>7</v>
      </c>
    </row>
    <row r="1504" spans="1:5" ht="16.5" customHeight="1">
      <c r="A1504" s="13">
        <v>1502</v>
      </c>
      <c r="B1504" s="14" t="s">
        <v>25</v>
      </c>
      <c r="C1504" s="13" t="str">
        <f>"2020165009"</f>
        <v>2020165009</v>
      </c>
      <c r="D1504" s="15">
        <v>62.85</v>
      </c>
      <c r="E1504" s="16" t="s">
        <v>7</v>
      </c>
    </row>
    <row r="1505" spans="1:5" ht="16.5" customHeight="1">
      <c r="A1505" s="13">
        <v>1503</v>
      </c>
      <c r="B1505" s="14" t="s">
        <v>25</v>
      </c>
      <c r="C1505" s="13" t="str">
        <f>"2020164909"</f>
        <v>2020164909</v>
      </c>
      <c r="D1505" s="15">
        <v>62.8</v>
      </c>
      <c r="E1505" s="16" t="s">
        <v>7</v>
      </c>
    </row>
    <row r="1506" spans="1:5" ht="16.5" customHeight="1">
      <c r="A1506" s="13">
        <v>1504</v>
      </c>
      <c r="B1506" s="14" t="s">
        <v>25</v>
      </c>
      <c r="C1506" s="13" t="str">
        <f>"2020165008"</f>
        <v>2020165008</v>
      </c>
      <c r="D1506" s="15">
        <v>62.6</v>
      </c>
      <c r="E1506" s="16" t="s">
        <v>7</v>
      </c>
    </row>
    <row r="1507" spans="1:5" ht="16.5" customHeight="1">
      <c r="A1507" s="13">
        <v>1505</v>
      </c>
      <c r="B1507" s="14" t="s">
        <v>25</v>
      </c>
      <c r="C1507" s="13" t="str">
        <f>"2020164905"</f>
        <v>2020164905</v>
      </c>
      <c r="D1507" s="15">
        <v>62.42</v>
      </c>
      <c r="E1507" s="16" t="s">
        <v>7</v>
      </c>
    </row>
    <row r="1508" spans="1:5" ht="16.5" customHeight="1">
      <c r="A1508" s="13">
        <v>1506</v>
      </c>
      <c r="B1508" s="14" t="s">
        <v>25</v>
      </c>
      <c r="C1508" s="13" t="str">
        <f>"2020164931"</f>
        <v>2020164931</v>
      </c>
      <c r="D1508" s="15">
        <v>62.32</v>
      </c>
      <c r="E1508" s="16" t="s">
        <v>7</v>
      </c>
    </row>
    <row r="1509" spans="1:5" ht="16.5" customHeight="1">
      <c r="A1509" s="13">
        <v>1507</v>
      </c>
      <c r="B1509" s="14" t="s">
        <v>25</v>
      </c>
      <c r="C1509" s="13" t="str">
        <f>"2020164908"</f>
        <v>2020164908</v>
      </c>
      <c r="D1509" s="15">
        <v>62.09</v>
      </c>
      <c r="E1509" s="16" t="s">
        <v>7</v>
      </c>
    </row>
    <row r="1510" spans="1:5" ht="16.5" customHeight="1">
      <c r="A1510" s="13">
        <v>1508</v>
      </c>
      <c r="B1510" s="14" t="s">
        <v>25</v>
      </c>
      <c r="C1510" s="13" t="str">
        <f>"2020164926"</f>
        <v>2020164926</v>
      </c>
      <c r="D1510" s="15">
        <v>61.91</v>
      </c>
      <c r="E1510" s="16" t="s">
        <v>7</v>
      </c>
    </row>
    <row r="1511" spans="1:5" ht="16.5" customHeight="1">
      <c r="A1511" s="13">
        <v>1509</v>
      </c>
      <c r="B1511" s="14" t="s">
        <v>25</v>
      </c>
      <c r="C1511" s="13" t="str">
        <f>"2020164920"</f>
        <v>2020164920</v>
      </c>
      <c r="D1511" s="15">
        <v>61.85</v>
      </c>
      <c r="E1511" s="16" t="s">
        <v>7</v>
      </c>
    </row>
    <row r="1512" spans="1:5" ht="16.5" customHeight="1">
      <c r="A1512" s="13">
        <v>1510</v>
      </c>
      <c r="B1512" s="14" t="s">
        <v>25</v>
      </c>
      <c r="C1512" s="13" t="str">
        <f>"2020164907"</f>
        <v>2020164907</v>
      </c>
      <c r="D1512" s="15">
        <v>61.52</v>
      </c>
      <c r="E1512" s="16" t="s">
        <v>7</v>
      </c>
    </row>
    <row r="1513" spans="1:5" ht="16.5" customHeight="1">
      <c r="A1513" s="13">
        <v>1511</v>
      </c>
      <c r="B1513" s="14" t="s">
        <v>25</v>
      </c>
      <c r="C1513" s="13" t="str">
        <f>"2020164924"</f>
        <v>2020164924</v>
      </c>
      <c r="D1513" s="15">
        <v>61.36</v>
      </c>
      <c r="E1513" s="16" t="s">
        <v>7</v>
      </c>
    </row>
    <row r="1514" spans="1:5" ht="16.5" customHeight="1">
      <c r="A1514" s="13">
        <v>1512</v>
      </c>
      <c r="B1514" s="14" t="s">
        <v>25</v>
      </c>
      <c r="C1514" s="13" t="str">
        <f>"2020164906"</f>
        <v>2020164906</v>
      </c>
      <c r="D1514" s="15">
        <v>60.5</v>
      </c>
      <c r="E1514" s="16" t="s">
        <v>7</v>
      </c>
    </row>
    <row r="1515" spans="1:5" ht="16.5" customHeight="1">
      <c r="A1515" s="13">
        <v>1513</v>
      </c>
      <c r="B1515" s="14" t="s">
        <v>25</v>
      </c>
      <c r="C1515" s="13" t="str">
        <f>"2020164831"</f>
        <v>2020164831</v>
      </c>
      <c r="D1515" s="15">
        <v>60.31</v>
      </c>
      <c r="E1515" s="16" t="s">
        <v>7</v>
      </c>
    </row>
    <row r="1516" spans="1:5" ht="16.5" customHeight="1">
      <c r="A1516" s="13">
        <v>1514</v>
      </c>
      <c r="B1516" s="14" t="s">
        <v>25</v>
      </c>
      <c r="C1516" s="13" t="str">
        <f>"2020165010"</f>
        <v>2020165010</v>
      </c>
      <c r="D1516" s="15">
        <v>59.99</v>
      </c>
      <c r="E1516" s="15" t="s">
        <v>8</v>
      </c>
    </row>
    <row r="1517" spans="1:5" ht="16.5" customHeight="1">
      <c r="A1517" s="13">
        <v>1515</v>
      </c>
      <c r="B1517" s="14" t="s">
        <v>25</v>
      </c>
      <c r="C1517" s="13" t="str">
        <f>"2020165005"</f>
        <v>2020165005</v>
      </c>
      <c r="D1517" s="15">
        <v>59.51</v>
      </c>
      <c r="E1517" s="15" t="s">
        <v>8</v>
      </c>
    </row>
    <row r="1518" spans="1:5" ht="16.5" customHeight="1">
      <c r="A1518" s="13">
        <v>1516</v>
      </c>
      <c r="B1518" s="14" t="s">
        <v>25</v>
      </c>
      <c r="C1518" s="13" t="str">
        <f>"2020165004"</f>
        <v>2020165004</v>
      </c>
      <c r="D1518" s="15">
        <v>59.42</v>
      </c>
      <c r="E1518" s="15" t="s">
        <v>8</v>
      </c>
    </row>
    <row r="1519" spans="1:5" ht="16.5" customHeight="1">
      <c r="A1519" s="13">
        <v>1517</v>
      </c>
      <c r="B1519" s="14" t="s">
        <v>25</v>
      </c>
      <c r="C1519" s="13" t="str">
        <f>"2020164928"</f>
        <v>2020164928</v>
      </c>
      <c r="D1519" s="15">
        <v>59.16</v>
      </c>
      <c r="E1519" s="15" t="s">
        <v>8</v>
      </c>
    </row>
    <row r="1520" spans="1:5" ht="16.5" customHeight="1">
      <c r="A1520" s="13">
        <v>1518</v>
      </c>
      <c r="B1520" s="14" t="s">
        <v>25</v>
      </c>
      <c r="C1520" s="13" t="str">
        <f>"2020164923"</f>
        <v>2020164923</v>
      </c>
      <c r="D1520" s="15">
        <v>58.01</v>
      </c>
      <c r="E1520" s="15" t="s">
        <v>8</v>
      </c>
    </row>
    <row r="1521" spans="1:5" ht="16.5" customHeight="1">
      <c r="A1521" s="13">
        <v>1519</v>
      </c>
      <c r="B1521" s="14" t="s">
        <v>25</v>
      </c>
      <c r="C1521" s="13" t="str">
        <f>"2020165007"</f>
        <v>2020165007</v>
      </c>
      <c r="D1521" s="15">
        <v>57.58</v>
      </c>
      <c r="E1521" s="15" t="s">
        <v>8</v>
      </c>
    </row>
    <row r="1522" spans="1:5" ht="16.5" customHeight="1">
      <c r="A1522" s="13">
        <v>1520</v>
      </c>
      <c r="B1522" s="14" t="s">
        <v>25</v>
      </c>
      <c r="C1522" s="13" t="str">
        <f>"2020164910"</f>
        <v>2020164910</v>
      </c>
      <c r="D1522" s="15">
        <v>57.52</v>
      </c>
      <c r="E1522" s="15" t="s">
        <v>8</v>
      </c>
    </row>
    <row r="1523" spans="1:5" ht="16.5" customHeight="1">
      <c r="A1523" s="13">
        <v>1521</v>
      </c>
      <c r="B1523" s="14" t="s">
        <v>25</v>
      </c>
      <c r="C1523" s="13" t="str">
        <f>"2020165025"</f>
        <v>2020165025</v>
      </c>
      <c r="D1523" s="15">
        <v>56.86</v>
      </c>
      <c r="E1523" s="15" t="s">
        <v>8</v>
      </c>
    </row>
    <row r="1524" spans="1:5" ht="16.5" customHeight="1">
      <c r="A1524" s="13">
        <v>1522</v>
      </c>
      <c r="B1524" s="14" t="s">
        <v>25</v>
      </c>
      <c r="C1524" s="13" t="str">
        <f>"2020165022"</f>
        <v>2020165022</v>
      </c>
      <c r="D1524" s="15">
        <v>56.59</v>
      </c>
      <c r="E1524" s="15" t="s">
        <v>8</v>
      </c>
    </row>
    <row r="1525" spans="1:5" ht="16.5" customHeight="1">
      <c r="A1525" s="13">
        <v>1523</v>
      </c>
      <c r="B1525" s="14" t="s">
        <v>25</v>
      </c>
      <c r="C1525" s="13" t="str">
        <f>"2020164911"</f>
        <v>2020164911</v>
      </c>
      <c r="D1525" s="15">
        <v>56.53</v>
      </c>
      <c r="E1525" s="15" t="s">
        <v>8</v>
      </c>
    </row>
    <row r="1526" spans="1:5" ht="16.5" customHeight="1">
      <c r="A1526" s="13">
        <v>1524</v>
      </c>
      <c r="B1526" s="14" t="s">
        <v>25</v>
      </c>
      <c r="C1526" s="13" t="str">
        <f>"2020165012"</f>
        <v>2020165012</v>
      </c>
      <c r="D1526" s="15">
        <v>56</v>
      </c>
      <c r="E1526" s="15" t="s">
        <v>8</v>
      </c>
    </row>
    <row r="1527" spans="1:5" ht="16.5" customHeight="1">
      <c r="A1527" s="13">
        <v>1525</v>
      </c>
      <c r="B1527" s="14" t="s">
        <v>25</v>
      </c>
      <c r="C1527" s="13" t="str">
        <f>"2020165016"</f>
        <v>2020165016</v>
      </c>
      <c r="D1527" s="15">
        <v>55.91</v>
      </c>
      <c r="E1527" s="15" t="s">
        <v>8</v>
      </c>
    </row>
    <row r="1528" spans="1:5" ht="16.5" customHeight="1">
      <c r="A1528" s="13">
        <v>1526</v>
      </c>
      <c r="B1528" s="14" t="s">
        <v>25</v>
      </c>
      <c r="C1528" s="13" t="str">
        <f>"2020165020"</f>
        <v>2020165020</v>
      </c>
      <c r="D1528" s="15">
        <v>55.58</v>
      </c>
      <c r="E1528" s="15" t="s">
        <v>8</v>
      </c>
    </row>
    <row r="1529" spans="1:5" ht="16.5" customHeight="1">
      <c r="A1529" s="13">
        <v>1527</v>
      </c>
      <c r="B1529" s="14" t="s">
        <v>25</v>
      </c>
      <c r="C1529" s="13" t="str">
        <f>"2020164913"</f>
        <v>2020164913</v>
      </c>
      <c r="D1529" s="15">
        <v>55.39</v>
      </c>
      <c r="E1529" s="15" t="s">
        <v>8</v>
      </c>
    </row>
    <row r="1530" spans="1:5" ht="16.5" customHeight="1">
      <c r="A1530" s="13">
        <v>1528</v>
      </c>
      <c r="B1530" s="14" t="s">
        <v>25</v>
      </c>
      <c r="C1530" s="13" t="str">
        <f>"2020165003"</f>
        <v>2020165003</v>
      </c>
      <c r="D1530" s="15">
        <v>54.81</v>
      </c>
      <c r="E1530" s="15" t="s">
        <v>8</v>
      </c>
    </row>
    <row r="1531" spans="1:5" ht="16.5" customHeight="1">
      <c r="A1531" s="13">
        <v>1529</v>
      </c>
      <c r="B1531" s="14" t="s">
        <v>25</v>
      </c>
      <c r="C1531" s="13" t="str">
        <f>"2020164901"</f>
        <v>2020164901</v>
      </c>
      <c r="D1531" s="15">
        <v>54.34</v>
      </c>
      <c r="E1531" s="15" t="s">
        <v>8</v>
      </c>
    </row>
    <row r="1532" spans="1:5" ht="16.5" customHeight="1">
      <c r="A1532" s="13">
        <v>1530</v>
      </c>
      <c r="B1532" s="14" t="s">
        <v>25</v>
      </c>
      <c r="C1532" s="13" t="str">
        <f>"2020164828"</f>
        <v>2020164828</v>
      </c>
      <c r="D1532" s="15">
        <v>53.36</v>
      </c>
      <c r="E1532" s="15" t="s">
        <v>8</v>
      </c>
    </row>
    <row r="1533" spans="1:5" ht="16.5" customHeight="1">
      <c r="A1533" s="13">
        <v>1531</v>
      </c>
      <c r="B1533" s="14" t="s">
        <v>25</v>
      </c>
      <c r="C1533" s="13" t="str">
        <f>"2020164917"</f>
        <v>2020164917</v>
      </c>
      <c r="D1533" s="15">
        <v>51.68</v>
      </c>
      <c r="E1533" s="15" t="s">
        <v>8</v>
      </c>
    </row>
    <row r="1534" spans="1:5" ht="16.5" customHeight="1">
      <c r="A1534" s="13">
        <v>1532</v>
      </c>
      <c r="B1534" s="14" t="s">
        <v>25</v>
      </c>
      <c r="C1534" s="13" t="str">
        <f>"2020165011"</f>
        <v>2020165011</v>
      </c>
      <c r="D1534" s="15">
        <v>51.67</v>
      </c>
      <c r="E1534" s="15" t="s">
        <v>8</v>
      </c>
    </row>
    <row r="1535" spans="1:5" ht="16.5" customHeight="1">
      <c r="A1535" s="13">
        <v>1533</v>
      </c>
      <c r="B1535" s="14" t="s">
        <v>25</v>
      </c>
      <c r="C1535" s="13" t="str">
        <f>"2020164830"</f>
        <v>2020164830</v>
      </c>
      <c r="D1535" s="15">
        <v>50.99</v>
      </c>
      <c r="E1535" s="15" t="s">
        <v>8</v>
      </c>
    </row>
    <row r="1536" spans="1:5" ht="16.5" customHeight="1">
      <c r="A1536" s="13">
        <v>1534</v>
      </c>
      <c r="B1536" s="14" t="s">
        <v>25</v>
      </c>
      <c r="C1536" s="13" t="str">
        <f>"2020164921"</f>
        <v>2020164921</v>
      </c>
      <c r="D1536" s="15">
        <v>49.57</v>
      </c>
      <c r="E1536" s="15" t="s">
        <v>8</v>
      </c>
    </row>
    <row r="1537" spans="1:5" ht="16.5" customHeight="1">
      <c r="A1537" s="13">
        <v>1535</v>
      </c>
      <c r="B1537" s="14" t="s">
        <v>25</v>
      </c>
      <c r="C1537" s="13" t="str">
        <f>"2020165023"</f>
        <v>2020165023</v>
      </c>
      <c r="D1537" s="15">
        <v>48.96</v>
      </c>
      <c r="E1537" s="15" t="s">
        <v>8</v>
      </c>
    </row>
    <row r="1538" spans="1:5" ht="16.5" customHeight="1">
      <c r="A1538" s="13">
        <v>1536</v>
      </c>
      <c r="B1538" s="14" t="s">
        <v>25</v>
      </c>
      <c r="C1538" s="13" t="str">
        <f>"2020164903"</f>
        <v>2020164903</v>
      </c>
      <c r="D1538" s="15">
        <v>46.63</v>
      </c>
      <c r="E1538" s="15" t="s">
        <v>8</v>
      </c>
    </row>
    <row r="1539" spans="1:5" ht="16.5" customHeight="1">
      <c r="A1539" s="13">
        <v>1537</v>
      </c>
      <c r="B1539" s="14" t="s">
        <v>25</v>
      </c>
      <c r="C1539" s="13" t="str">
        <f>"2020164922"</f>
        <v>2020164922</v>
      </c>
      <c r="D1539" s="15">
        <v>44.67</v>
      </c>
      <c r="E1539" s="15" t="s">
        <v>8</v>
      </c>
    </row>
    <row r="1540" spans="1:5" ht="16.5" customHeight="1">
      <c r="A1540" s="13">
        <v>1538</v>
      </c>
      <c r="B1540" s="14" t="s">
        <v>25</v>
      </c>
      <c r="C1540" s="13" t="str">
        <f>"2020165026"</f>
        <v>2020165026</v>
      </c>
      <c r="D1540" s="15">
        <v>34.69</v>
      </c>
      <c r="E1540" s="15" t="s">
        <v>8</v>
      </c>
    </row>
    <row r="1541" spans="1:5" ht="16.5" customHeight="1">
      <c r="A1541" s="13">
        <v>1539</v>
      </c>
      <c r="B1541" s="14" t="s">
        <v>25</v>
      </c>
      <c r="C1541" s="13" t="str">
        <f>"2020164918"</f>
        <v>2020164918</v>
      </c>
      <c r="D1541" s="15">
        <v>19.81</v>
      </c>
      <c r="E1541" s="15" t="s">
        <v>8</v>
      </c>
    </row>
    <row r="1542" spans="1:5" ht="16.5" customHeight="1">
      <c r="A1542" s="13">
        <v>1540</v>
      </c>
      <c r="B1542" s="14" t="s">
        <v>25</v>
      </c>
      <c r="C1542" s="13" t="str">
        <f>"2020164827"</f>
        <v>2020164827</v>
      </c>
      <c r="D1542" s="13" t="s">
        <v>9</v>
      </c>
      <c r="E1542" s="15" t="s">
        <v>8</v>
      </c>
    </row>
    <row r="1543" spans="1:5" ht="16.5" customHeight="1">
      <c r="A1543" s="13">
        <v>1541</v>
      </c>
      <c r="B1543" s="14" t="s">
        <v>25</v>
      </c>
      <c r="C1543" s="13" t="str">
        <f>"2020164904"</f>
        <v>2020164904</v>
      </c>
      <c r="D1543" s="13" t="s">
        <v>9</v>
      </c>
      <c r="E1543" s="15" t="s">
        <v>8</v>
      </c>
    </row>
    <row r="1544" spans="1:5" ht="16.5" customHeight="1">
      <c r="A1544" s="13">
        <v>1542</v>
      </c>
      <c r="B1544" s="14" t="s">
        <v>25</v>
      </c>
      <c r="C1544" s="13" t="str">
        <f>"2020164916"</f>
        <v>2020164916</v>
      </c>
      <c r="D1544" s="13" t="s">
        <v>9</v>
      </c>
      <c r="E1544" s="15" t="s">
        <v>8</v>
      </c>
    </row>
    <row r="1545" spans="1:5" ht="16.5" customHeight="1">
      <c r="A1545" s="13">
        <v>1543</v>
      </c>
      <c r="B1545" s="14" t="s">
        <v>25</v>
      </c>
      <c r="C1545" s="13" t="str">
        <f>"2020164925"</f>
        <v>2020164925</v>
      </c>
      <c r="D1545" s="13" t="s">
        <v>9</v>
      </c>
      <c r="E1545" s="15" t="s">
        <v>8</v>
      </c>
    </row>
    <row r="1546" spans="1:5" ht="16.5" customHeight="1">
      <c r="A1546" s="13">
        <v>1544</v>
      </c>
      <c r="B1546" s="14" t="s">
        <v>25</v>
      </c>
      <c r="C1546" s="13" t="str">
        <f>"2020165017"</f>
        <v>2020165017</v>
      </c>
      <c r="D1546" s="13" t="s">
        <v>9</v>
      </c>
      <c r="E1546" s="15" t="s">
        <v>8</v>
      </c>
    </row>
    <row r="1547" spans="1:5" ht="16.5" customHeight="1">
      <c r="A1547" s="13">
        <v>1545</v>
      </c>
      <c r="B1547" s="14" t="s">
        <v>25</v>
      </c>
      <c r="C1547" s="13" t="str">
        <f>"2020165021"</f>
        <v>2020165021</v>
      </c>
      <c r="D1547" s="13" t="s">
        <v>9</v>
      </c>
      <c r="E1547" s="15" t="s">
        <v>8</v>
      </c>
    </row>
    <row r="1548" spans="1:5" ht="16.5" customHeight="1">
      <c r="A1548" s="13">
        <v>1546</v>
      </c>
      <c r="B1548" s="14" t="s">
        <v>26</v>
      </c>
      <c r="C1548" s="13" t="str">
        <f>"2020175107"</f>
        <v>2020175107</v>
      </c>
      <c r="D1548" s="15">
        <v>71.01</v>
      </c>
      <c r="E1548" s="16" t="s">
        <v>7</v>
      </c>
    </row>
    <row r="1549" spans="1:5" ht="16.5" customHeight="1">
      <c r="A1549" s="13">
        <v>1547</v>
      </c>
      <c r="B1549" s="14" t="s">
        <v>26</v>
      </c>
      <c r="C1549" s="13" t="str">
        <f>"2020175116"</f>
        <v>2020175116</v>
      </c>
      <c r="D1549" s="15">
        <v>67.6</v>
      </c>
      <c r="E1549" s="16" t="s">
        <v>7</v>
      </c>
    </row>
    <row r="1550" spans="1:5" ht="16.5" customHeight="1">
      <c r="A1550" s="13">
        <v>1548</v>
      </c>
      <c r="B1550" s="14" t="s">
        <v>26</v>
      </c>
      <c r="C1550" s="13" t="str">
        <f>"2020175106"</f>
        <v>2020175106</v>
      </c>
      <c r="D1550" s="15">
        <v>67.5</v>
      </c>
      <c r="E1550" s="16" t="s">
        <v>7</v>
      </c>
    </row>
    <row r="1551" spans="1:5" ht="16.5" customHeight="1">
      <c r="A1551" s="13">
        <v>1549</v>
      </c>
      <c r="B1551" s="14" t="s">
        <v>26</v>
      </c>
      <c r="C1551" s="13" t="str">
        <f>"2020175111"</f>
        <v>2020175111</v>
      </c>
      <c r="D1551" s="15">
        <v>66.09</v>
      </c>
      <c r="E1551" s="16" t="s">
        <v>7</v>
      </c>
    </row>
    <row r="1552" spans="1:5" ht="16.5" customHeight="1">
      <c r="A1552" s="13">
        <v>1550</v>
      </c>
      <c r="B1552" s="14" t="s">
        <v>26</v>
      </c>
      <c r="C1552" s="13" t="str">
        <f>"2020175118"</f>
        <v>2020175118</v>
      </c>
      <c r="D1552" s="15">
        <v>65.6</v>
      </c>
      <c r="E1552" s="16" t="s">
        <v>7</v>
      </c>
    </row>
    <row r="1553" spans="1:5" ht="16.5" customHeight="1">
      <c r="A1553" s="13">
        <v>1551</v>
      </c>
      <c r="B1553" s="14" t="s">
        <v>26</v>
      </c>
      <c r="C1553" s="13" t="str">
        <f>"2020175115"</f>
        <v>2020175115</v>
      </c>
      <c r="D1553" s="15">
        <v>65.5</v>
      </c>
      <c r="E1553" s="16" t="s">
        <v>7</v>
      </c>
    </row>
    <row r="1554" spans="1:5" ht="16.5" customHeight="1">
      <c r="A1554" s="13">
        <v>1552</v>
      </c>
      <c r="B1554" s="14" t="s">
        <v>26</v>
      </c>
      <c r="C1554" s="13" t="str">
        <f>"2020175124"</f>
        <v>2020175124</v>
      </c>
      <c r="D1554" s="15">
        <v>64.68</v>
      </c>
      <c r="E1554" s="16" t="s">
        <v>7</v>
      </c>
    </row>
    <row r="1555" spans="1:5" ht="16.5" customHeight="1">
      <c r="A1555" s="13">
        <v>1553</v>
      </c>
      <c r="B1555" s="14" t="s">
        <v>26</v>
      </c>
      <c r="C1555" s="13" t="str">
        <f>"2020175122"</f>
        <v>2020175122</v>
      </c>
      <c r="D1555" s="15">
        <v>62.59</v>
      </c>
      <c r="E1555" s="16" t="s">
        <v>7</v>
      </c>
    </row>
    <row r="1556" spans="1:5" ht="16.5" customHeight="1">
      <c r="A1556" s="13">
        <v>1554</v>
      </c>
      <c r="B1556" s="14" t="s">
        <v>26</v>
      </c>
      <c r="C1556" s="13" t="str">
        <f>"2020175027"</f>
        <v>2020175027</v>
      </c>
      <c r="D1556" s="15">
        <v>61.08</v>
      </c>
      <c r="E1556" s="16" t="s">
        <v>7</v>
      </c>
    </row>
    <row r="1557" spans="1:5" ht="16.5" customHeight="1">
      <c r="A1557" s="13">
        <v>1555</v>
      </c>
      <c r="B1557" s="14" t="s">
        <v>26</v>
      </c>
      <c r="C1557" s="13" t="str">
        <f>"2020175114"</f>
        <v>2020175114</v>
      </c>
      <c r="D1557" s="15">
        <v>60.24</v>
      </c>
      <c r="E1557" s="16" t="s">
        <v>7</v>
      </c>
    </row>
    <row r="1558" spans="1:5" ht="16.5" customHeight="1">
      <c r="A1558" s="13">
        <v>1556</v>
      </c>
      <c r="B1558" s="14" t="s">
        <v>26</v>
      </c>
      <c r="C1558" s="13" t="str">
        <f>"2020175030"</f>
        <v>2020175030</v>
      </c>
      <c r="D1558" s="15">
        <v>59.79</v>
      </c>
      <c r="E1558" s="16" t="s">
        <v>7</v>
      </c>
    </row>
    <row r="1559" spans="1:5" ht="16.5" customHeight="1">
      <c r="A1559" s="13">
        <v>1557</v>
      </c>
      <c r="B1559" s="14" t="s">
        <v>26</v>
      </c>
      <c r="C1559" s="13" t="str">
        <f>"2020175123"</f>
        <v>2020175123</v>
      </c>
      <c r="D1559" s="15">
        <v>59.76</v>
      </c>
      <c r="E1559" s="16" t="s">
        <v>7</v>
      </c>
    </row>
    <row r="1560" spans="1:5" ht="16.5" customHeight="1">
      <c r="A1560" s="13">
        <v>1558</v>
      </c>
      <c r="B1560" s="14" t="s">
        <v>26</v>
      </c>
      <c r="C1560" s="13" t="str">
        <f>"2020175117"</f>
        <v>2020175117</v>
      </c>
      <c r="D1560" s="15">
        <v>58.11</v>
      </c>
      <c r="E1560" s="16" t="s">
        <v>7</v>
      </c>
    </row>
    <row r="1561" spans="1:5" ht="16.5" customHeight="1">
      <c r="A1561" s="13">
        <v>1559</v>
      </c>
      <c r="B1561" s="14" t="s">
        <v>26</v>
      </c>
      <c r="C1561" s="13" t="str">
        <f>"2020175101"</f>
        <v>2020175101</v>
      </c>
      <c r="D1561" s="15">
        <v>58.07</v>
      </c>
      <c r="E1561" s="16" t="s">
        <v>7</v>
      </c>
    </row>
    <row r="1562" spans="1:5" ht="16.5" customHeight="1">
      <c r="A1562" s="13">
        <v>1560</v>
      </c>
      <c r="B1562" s="14" t="s">
        <v>26</v>
      </c>
      <c r="C1562" s="13" t="str">
        <f>"2020175119"</f>
        <v>2020175119</v>
      </c>
      <c r="D1562" s="15">
        <v>56.91</v>
      </c>
      <c r="E1562" s="16" t="s">
        <v>7</v>
      </c>
    </row>
    <row r="1563" spans="1:5" ht="16.5" customHeight="1">
      <c r="A1563" s="13">
        <v>1561</v>
      </c>
      <c r="B1563" s="14" t="s">
        <v>26</v>
      </c>
      <c r="C1563" s="13" t="str">
        <f>"2020175103"</f>
        <v>2020175103</v>
      </c>
      <c r="D1563" s="15">
        <v>56.89</v>
      </c>
      <c r="E1563" s="16" t="s">
        <v>7</v>
      </c>
    </row>
    <row r="1564" spans="1:5" ht="16.5" customHeight="1">
      <c r="A1564" s="13">
        <v>1562</v>
      </c>
      <c r="B1564" s="14" t="s">
        <v>26</v>
      </c>
      <c r="C1564" s="13" t="str">
        <f>"2020175031"</f>
        <v>2020175031</v>
      </c>
      <c r="D1564" s="15">
        <v>56.17</v>
      </c>
      <c r="E1564" s="16" t="s">
        <v>7</v>
      </c>
    </row>
    <row r="1565" spans="1:5" ht="16.5" customHeight="1">
      <c r="A1565" s="13">
        <v>1563</v>
      </c>
      <c r="B1565" s="14" t="s">
        <v>26</v>
      </c>
      <c r="C1565" s="13" t="str">
        <f>"2020175109"</f>
        <v>2020175109</v>
      </c>
      <c r="D1565" s="15">
        <v>55.64</v>
      </c>
      <c r="E1565" s="16" t="s">
        <v>7</v>
      </c>
    </row>
    <row r="1566" spans="1:5" ht="16.5" customHeight="1">
      <c r="A1566" s="13">
        <v>1564</v>
      </c>
      <c r="B1566" s="14" t="s">
        <v>26</v>
      </c>
      <c r="C1566" s="13" t="str">
        <f>"2020175104"</f>
        <v>2020175104</v>
      </c>
      <c r="D1566" s="15">
        <v>54.85</v>
      </c>
      <c r="E1566" s="16" t="s">
        <v>7</v>
      </c>
    </row>
    <row r="1567" spans="1:5" ht="16.5" customHeight="1">
      <c r="A1567" s="13">
        <v>1565</v>
      </c>
      <c r="B1567" s="14" t="s">
        <v>26</v>
      </c>
      <c r="C1567" s="13" t="str">
        <f>"2020175120"</f>
        <v>2020175120</v>
      </c>
      <c r="D1567" s="15">
        <v>53.35</v>
      </c>
      <c r="E1567" s="16" t="s">
        <v>7</v>
      </c>
    </row>
    <row r="1568" spans="1:5" ht="16.5" customHeight="1">
      <c r="A1568" s="13">
        <v>1566</v>
      </c>
      <c r="B1568" s="14" t="s">
        <v>26</v>
      </c>
      <c r="C1568" s="13" t="str">
        <f>"2020175105"</f>
        <v>2020175105</v>
      </c>
      <c r="D1568" s="15">
        <v>52.68</v>
      </c>
      <c r="E1568" s="16" t="s">
        <v>7</v>
      </c>
    </row>
    <row r="1569" spans="1:5" ht="16.5" customHeight="1">
      <c r="A1569" s="13">
        <v>1567</v>
      </c>
      <c r="B1569" s="14" t="s">
        <v>26</v>
      </c>
      <c r="C1569" s="13" t="str">
        <f>"2020175102"</f>
        <v>2020175102</v>
      </c>
      <c r="D1569" s="15">
        <v>52.21</v>
      </c>
      <c r="E1569" s="16" t="s">
        <v>7</v>
      </c>
    </row>
    <row r="1570" spans="1:5" ht="16.5" customHeight="1">
      <c r="A1570" s="13">
        <v>1568</v>
      </c>
      <c r="B1570" s="14" t="s">
        <v>26</v>
      </c>
      <c r="C1570" s="13" t="str">
        <f>"2020175121"</f>
        <v>2020175121</v>
      </c>
      <c r="D1570" s="15">
        <v>51.69</v>
      </c>
      <c r="E1570" s="16" t="s">
        <v>7</v>
      </c>
    </row>
    <row r="1571" spans="1:5" ht="16.5" customHeight="1">
      <c r="A1571" s="13">
        <v>1569</v>
      </c>
      <c r="B1571" s="14" t="s">
        <v>26</v>
      </c>
      <c r="C1571" s="13" t="str">
        <f>"2020175126"</f>
        <v>2020175126</v>
      </c>
      <c r="D1571" s="15">
        <v>51.66</v>
      </c>
      <c r="E1571" s="16" t="s">
        <v>7</v>
      </c>
    </row>
    <row r="1572" spans="1:5" ht="16.5" customHeight="1">
      <c r="A1572" s="13">
        <v>1570</v>
      </c>
      <c r="B1572" s="14" t="s">
        <v>26</v>
      </c>
      <c r="C1572" s="13" t="str">
        <f>"2020175113"</f>
        <v>2020175113</v>
      </c>
      <c r="D1572" s="15">
        <v>49.57</v>
      </c>
      <c r="E1572" s="16" t="s">
        <v>7</v>
      </c>
    </row>
    <row r="1573" spans="1:5" ht="16.5" customHeight="1">
      <c r="A1573" s="13">
        <v>1571</v>
      </c>
      <c r="B1573" s="14" t="s">
        <v>26</v>
      </c>
      <c r="C1573" s="13" t="str">
        <f>"2020175108"</f>
        <v>2020175108</v>
      </c>
      <c r="D1573" s="15">
        <v>49.15</v>
      </c>
      <c r="E1573" s="16" t="s">
        <v>7</v>
      </c>
    </row>
    <row r="1574" spans="1:5" ht="16.5" customHeight="1">
      <c r="A1574" s="13">
        <v>1572</v>
      </c>
      <c r="B1574" s="14" t="s">
        <v>26</v>
      </c>
      <c r="C1574" s="13" t="str">
        <f>"2020175112"</f>
        <v>2020175112</v>
      </c>
      <c r="D1574" s="15">
        <v>47.62</v>
      </c>
      <c r="E1574" s="16" t="s">
        <v>7</v>
      </c>
    </row>
    <row r="1575" spans="1:5" ht="16.5" customHeight="1">
      <c r="A1575" s="13">
        <v>1573</v>
      </c>
      <c r="B1575" s="14" t="s">
        <v>26</v>
      </c>
      <c r="C1575" s="13" t="str">
        <f>"2020175125"</f>
        <v>2020175125</v>
      </c>
      <c r="D1575" s="15">
        <v>46.5</v>
      </c>
      <c r="E1575" s="16" t="s">
        <v>7</v>
      </c>
    </row>
    <row r="1576" spans="1:5" ht="16.5" customHeight="1">
      <c r="A1576" s="13">
        <v>1574</v>
      </c>
      <c r="B1576" s="14" t="s">
        <v>26</v>
      </c>
      <c r="C1576" s="13" t="str">
        <f>"2020175110"</f>
        <v>2020175110</v>
      </c>
      <c r="D1576" s="15">
        <v>46.18</v>
      </c>
      <c r="E1576" s="16" t="s">
        <v>7</v>
      </c>
    </row>
    <row r="1577" spans="1:5" ht="16.5" customHeight="1">
      <c r="A1577" s="13">
        <v>1575</v>
      </c>
      <c r="B1577" s="14" t="s">
        <v>26</v>
      </c>
      <c r="C1577" s="13" t="str">
        <f>"2020175029"</f>
        <v>2020175029</v>
      </c>
      <c r="D1577" s="15">
        <v>45.08</v>
      </c>
      <c r="E1577" s="16" t="s">
        <v>7</v>
      </c>
    </row>
    <row r="1578" spans="1:5" ht="16.5" customHeight="1">
      <c r="A1578" s="13">
        <v>1576</v>
      </c>
      <c r="B1578" s="14" t="s">
        <v>26</v>
      </c>
      <c r="C1578" s="13" t="str">
        <f>"2020175028"</f>
        <v>2020175028</v>
      </c>
      <c r="D1578" s="15">
        <v>42.58</v>
      </c>
      <c r="E1578" s="15" t="s">
        <v>8</v>
      </c>
    </row>
    <row r="1579" spans="1:5" ht="16.5" customHeight="1">
      <c r="A1579" s="13">
        <v>1577</v>
      </c>
      <c r="B1579" s="14" t="s">
        <v>27</v>
      </c>
      <c r="C1579" s="13" t="str">
        <f>"2020185127"</f>
        <v>2020185127</v>
      </c>
      <c r="D1579" s="15">
        <v>67.69</v>
      </c>
      <c r="E1579" s="16" t="s">
        <v>7</v>
      </c>
    </row>
    <row r="1580" spans="1:5" ht="16.5" customHeight="1">
      <c r="A1580" s="13">
        <v>1578</v>
      </c>
      <c r="B1580" s="14" t="s">
        <v>27</v>
      </c>
      <c r="C1580" s="13" t="str">
        <f>"2020185205"</f>
        <v>2020185205</v>
      </c>
      <c r="D1580" s="15">
        <v>65.16</v>
      </c>
      <c r="E1580" s="16" t="s">
        <v>7</v>
      </c>
    </row>
    <row r="1581" spans="1:5" ht="16.5" customHeight="1">
      <c r="A1581" s="13">
        <v>1579</v>
      </c>
      <c r="B1581" s="14" t="s">
        <v>27</v>
      </c>
      <c r="C1581" s="13" t="str">
        <f>"2020185212"</f>
        <v>2020185212</v>
      </c>
      <c r="D1581" s="15">
        <v>64.84</v>
      </c>
      <c r="E1581" s="16" t="s">
        <v>7</v>
      </c>
    </row>
    <row r="1582" spans="1:5" ht="16.5" customHeight="1">
      <c r="A1582" s="13">
        <v>1580</v>
      </c>
      <c r="B1582" s="14" t="s">
        <v>27</v>
      </c>
      <c r="C1582" s="13" t="str">
        <f>"2020185213"</f>
        <v>2020185213</v>
      </c>
      <c r="D1582" s="15">
        <v>63.52</v>
      </c>
      <c r="E1582" s="16" t="s">
        <v>7</v>
      </c>
    </row>
    <row r="1583" spans="1:5" ht="16.5" customHeight="1">
      <c r="A1583" s="13">
        <v>1581</v>
      </c>
      <c r="B1583" s="14" t="s">
        <v>27</v>
      </c>
      <c r="C1583" s="13" t="str">
        <f>"2020185218"</f>
        <v>2020185218</v>
      </c>
      <c r="D1583" s="15">
        <v>62.77</v>
      </c>
      <c r="E1583" s="16" t="s">
        <v>7</v>
      </c>
    </row>
    <row r="1584" spans="1:5" ht="16.5" customHeight="1">
      <c r="A1584" s="13">
        <v>1582</v>
      </c>
      <c r="B1584" s="14" t="s">
        <v>27</v>
      </c>
      <c r="C1584" s="13" t="str">
        <f>"2020185211"</f>
        <v>2020185211</v>
      </c>
      <c r="D1584" s="15">
        <v>62.51</v>
      </c>
      <c r="E1584" s="16" t="s">
        <v>7</v>
      </c>
    </row>
    <row r="1585" spans="1:5" ht="16.5" customHeight="1">
      <c r="A1585" s="13">
        <v>1583</v>
      </c>
      <c r="B1585" s="14" t="s">
        <v>27</v>
      </c>
      <c r="C1585" s="13" t="str">
        <f>"2020185201"</f>
        <v>2020185201</v>
      </c>
      <c r="D1585" s="15">
        <v>61.49</v>
      </c>
      <c r="E1585" s="16" t="s">
        <v>7</v>
      </c>
    </row>
    <row r="1586" spans="1:5" ht="16.5" customHeight="1">
      <c r="A1586" s="13">
        <v>1584</v>
      </c>
      <c r="B1586" s="14" t="s">
        <v>27</v>
      </c>
      <c r="C1586" s="13" t="str">
        <f>"2020185204"</f>
        <v>2020185204</v>
      </c>
      <c r="D1586" s="15">
        <v>61.18</v>
      </c>
      <c r="E1586" s="16" t="s">
        <v>7</v>
      </c>
    </row>
    <row r="1587" spans="1:5" ht="16.5" customHeight="1">
      <c r="A1587" s="13">
        <v>1585</v>
      </c>
      <c r="B1587" s="14" t="s">
        <v>27</v>
      </c>
      <c r="C1587" s="13" t="str">
        <f>"2020185202"</f>
        <v>2020185202</v>
      </c>
      <c r="D1587" s="15">
        <v>61.01</v>
      </c>
      <c r="E1587" s="16" t="s">
        <v>7</v>
      </c>
    </row>
    <row r="1588" spans="1:5" ht="16.5" customHeight="1">
      <c r="A1588" s="13">
        <v>1586</v>
      </c>
      <c r="B1588" s="14" t="s">
        <v>27</v>
      </c>
      <c r="C1588" s="13" t="str">
        <f>"2020185130"</f>
        <v>2020185130</v>
      </c>
      <c r="D1588" s="15">
        <v>60.92</v>
      </c>
      <c r="E1588" s="16" t="s">
        <v>7</v>
      </c>
    </row>
    <row r="1589" spans="1:5" ht="16.5" customHeight="1">
      <c r="A1589" s="13">
        <v>1587</v>
      </c>
      <c r="B1589" s="14" t="s">
        <v>27</v>
      </c>
      <c r="C1589" s="13" t="str">
        <f>"2020185206"</f>
        <v>2020185206</v>
      </c>
      <c r="D1589" s="15">
        <v>60.63</v>
      </c>
      <c r="E1589" s="16" t="s">
        <v>7</v>
      </c>
    </row>
    <row r="1590" spans="1:5" ht="16.5" customHeight="1">
      <c r="A1590" s="13">
        <v>1588</v>
      </c>
      <c r="B1590" s="14" t="s">
        <v>27</v>
      </c>
      <c r="C1590" s="13" t="str">
        <f>"2020185215"</f>
        <v>2020185215</v>
      </c>
      <c r="D1590" s="15">
        <v>60.19</v>
      </c>
      <c r="E1590" s="16" t="s">
        <v>7</v>
      </c>
    </row>
    <row r="1591" spans="1:5" ht="16.5" customHeight="1">
      <c r="A1591" s="13">
        <v>1589</v>
      </c>
      <c r="B1591" s="14" t="s">
        <v>27</v>
      </c>
      <c r="C1591" s="13" t="str">
        <f>"2020185220"</f>
        <v>2020185220</v>
      </c>
      <c r="D1591" s="15">
        <v>59.14</v>
      </c>
      <c r="E1591" s="16" t="s">
        <v>7</v>
      </c>
    </row>
    <row r="1592" spans="1:5" ht="16.5" customHeight="1">
      <c r="A1592" s="13">
        <v>1590</v>
      </c>
      <c r="B1592" s="14" t="s">
        <v>27</v>
      </c>
      <c r="C1592" s="13" t="str">
        <f>"2020185209"</f>
        <v>2020185209</v>
      </c>
      <c r="D1592" s="15">
        <v>59.04</v>
      </c>
      <c r="E1592" s="16" t="s">
        <v>7</v>
      </c>
    </row>
    <row r="1593" spans="1:5" ht="16.5" customHeight="1">
      <c r="A1593" s="13">
        <v>1591</v>
      </c>
      <c r="B1593" s="14" t="s">
        <v>27</v>
      </c>
      <c r="C1593" s="13" t="str">
        <f>"2020185223"</f>
        <v>2020185223</v>
      </c>
      <c r="D1593" s="15">
        <v>57.53</v>
      </c>
      <c r="E1593" s="16" t="s">
        <v>7</v>
      </c>
    </row>
    <row r="1594" spans="1:5" ht="16.5" customHeight="1">
      <c r="A1594" s="13">
        <v>1592</v>
      </c>
      <c r="B1594" s="14" t="s">
        <v>27</v>
      </c>
      <c r="C1594" s="13" t="str">
        <f>"2020185222"</f>
        <v>2020185222</v>
      </c>
      <c r="D1594" s="15">
        <v>56.53</v>
      </c>
      <c r="E1594" s="16" t="s">
        <v>7</v>
      </c>
    </row>
    <row r="1595" spans="1:5" ht="16.5" customHeight="1">
      <c r="A1595" s="13">
        <v>1593</v>
      </c>
      <c r="B1595" s="14" t="s">
        <v>27</v>
      </c>
      <c r="C1595" s="13" t="str">
        <f>"2020185129"</f>
        <v>2020185129</v>
      </c>
      <c r="D1595" s="15">
        <v>56.18</v>
      </c>
      <c r="E1595" s="16" t="s">
        <v>7</v>
      </c>
    </row>
    <row r="1596" spans="1:5" ht="16.5" customHeight="1">
      <c r="A1596" s="13">
        <v>1594</v>
      </c>
      <c r="B1596" s="14" t="s">
        <v>27</v>
      </c>
      <c r="C1596" s="13" t="str">
        <f>"2020185128"</f>
        <v>2020185128</v>
      </c>
      <c r="D1596" s="15">
        <v>55.94</v>
      </c>
      <c r="E1596" s="16" t="s">
        <v>7</v>
      </c>
    </row>
    <row r="1597" spans="1:5" ht="16.5" customHeight="1">
      <c r="A1597" s="13">
        <v>1595</v>
      </c>
      <c r="B1597" s="14" t="s">
        <v>27</v>
      </c>
      <c r="C1597" s="13" t="str">
        <f>"2020185207"</f>
        <v>2020185207</v>
      </c>
      <c r="D1597" s="15">
        <v>55.43</v>
      </c>
      <c r="E1597" s="16" t="s">
        <v>7</v>
      </c>
    </row>
    <row r="1598" spans="1:5" ht="16.5" customHeight="1">
      <c r="A1598" s="13">
        <v>1596</v>
      </c>
      <c r="B1598" s="14" t="s">
        <v>27</v>
      </c>
      <c r="C1598" s="13" t="str">
        <f>"2020185227"</f>
        <v>2020185227</v>
      </c>
      <c r="D1598" s="15">
        <v>54.84</v>
      </c>
      <c r="E1598" s="16" t="s">
        <v>7</v>
      </c>
    </row>
    <row r="1599" spans="1:5" ht="16.5" customHeight="1">
      <c r="A1599" s="13">
        <v>1597</v>
      </c>
      <c r="B1599" s="14" t="s">
        <v>27</v>
      </c>
      <c r="C1599" s="13" t="str">
        <f>"2020185208"</f>
        <v>2020185208</v>
      </c>
      <c r="D1599" s="15">
        <v>54.71</v>
      </c>
      <c r="E1599" s="16" t="s">
        <v>7</v>
      </c>
    </row>
    <row r="1600" spans="1:5" ht="16.5" customHeight="1">
      <c r="A1600" s="13">
        <v>1598</v>
      </c>
      <c r="B1600" s="14" t="s">
        <v>27</v>
      </c>
      <c r="C1600" s="13" t="str">
        <f>"2020185219"</f>
        <v>2020185219</v>
      </c>
      <c r="D1600" s="15">
        <v>53.93</v>
      </c>
      <c r="E1600" s="16" t="s">
        <v>7</v>
      </c>
    </row>
    <row r="1601" spans="1:5" ht="16.5" customHeight="1">
      <c r="A1601" s="13">
        <v>1599</v>
      </c>
      <c r="B1601" s="14" t="s">
        <v>27</v>
      </c>
      <c r="C1601" s="13" t="str">
        <f>"2020185221"</f>
        <v>2020185221</v>
      </c>
      <c r="D1601" s="15">
        <v>53.51</v>
      </c>
      <c r="E1601" s="16" t="s">
        <v>7</v>
      </c>
    </row>
    <row r="1602" spans="1:5" ht="16.5" customHeight="1">
      <c r="A1602" s="13">
        <v>1600</v>
      </c>
      <c r="B1602" s="14" t="s">
        <v>27</v>
      </c>
      <c r="C1602" s="13" t="str">
        <f>"2020185203"</f>
        <v>2020185203</v>
      </c>
      <c r="D1602" s="15">
        <v>52.52</v>
      </c>
      <c r="E1602" s="16" t="s">
        <v>7</v>
      </c>
    </row>
    <row r="1603" spans="1:5" ht="16.5" customHeight="1">
      <c r="A1603" s="13">
        <v>1601</v>
      </c>
      <c r="B1603" s="14" t="s">
        <v>27</v>
      </c>
      <c r="C1603" s="13" t="str">
        <f>"2020185210"</f>
        <v>2020185210</v>
      </c>
      <c r="D1603" s="15">
        <v>52.02</v>
      </c>
      <c r="E1603" s="16" t="s">
        <v>7</v>
      </c>
    </row>
    <row r="1604" spans="1:5" ht="16.5" customHeight="1">
      <c r="A1604" s="13">
        <v>1602</v>
      </c>
      <c r="B1604" s="14" t="s">
        <v>27</v>
      </c>
      <c r="C1604" s="13" t="str">
        <f>"2020185131"</f>
        <v>2020185131</v>
      </c>
      <c r="D1604" s="15">
        <v>51.8</v>
      </c>
      <c r="E1604" s="16" t="s">
        <v>7</v>
      </c>
    </row>
    <row r="1605" spans="1:5" ht="16.5" customHeight="1">
      <c r="A1605" s="13">
        <v>1603</v>
      </c>
      <c r="B1605" s="14" t="s">
        <v>27</v>
      </c>
      <c r="C1605" s="13" t="str">
        <f>"2020185226"</f>
        <v>2020185226</v>
      </c>
      <c r="D1605" s="15">
        <v>51.8</v>
      </c>
      <c r="E1605" s="16" t="s">
        <v>7</v>
      </c>
    </row>
    <row r="1606" spans="1:5" ht="16.5" customHeight="1">
      <c r="A1606" s="13">
        <v>1604</v>
      </c>
      <c r="B1606" s="14" t="s">
        <v>27</v>
      </c>
      <c r="C1606" s="13" t="str">
        <f>"2020185217"</f>
        <v>2020185217</v>
      </c>
      <c r="D1606" s="15">
        <v>51.19</v>
      </c>
      <c r="E1606" s="16" t="s">
        <v>7</v>
      </c>
    </row>
    <row r="1607" spans="1:5" ht="16.5" customHeight="1">
      <c r="A1607" s="13">
        <v>1605</v>
      </c>
      <c r="B1607" s="14" t="s">
        <v>27</v>
      </c>
      <c r="C1607" s="13" t="str">
        <f>"2020185228"</f>
        <v>2020185228</v>
      </c>
      <c r="D1607" s="15">
        <v>49.94</v>
      </c>
      <c r="E1607" s="16" t="s">
        <v>7</v>
      </c>
    </row>
    <row r="1608" spans="1:5" ht="16.5" customHeight="1">
      <c r="A1608" s="13">
        <v>1606</v>
      </c>
      <c r="B1608" s="14" t="s">
        <v>27</v>
      </c>
      <c r="C1608" s="13" t="str">
        <f>"2020185214"</f>
        <v>2020185214</v>
      </c>
      <c r="D1608" s="15">
        <v>48.09</v>
      </c>
      <c r="E1608" s="16" t="s">
        <v>7</v>
      </c>
    </row>
    <row r="1609" spans="1:5" ht="16.5" customHeight="1">
      <c r="A1609" s="13">
        <v>1607</v>
      </c>
      <c r="B1609" s="14" t="s">
        <v>27</v>
      </c>
      <c r="C1609" s="13" t="str">
        <f>"2020185229"</f>
        <v>2020185229</v>
      </c>
      <c r="D1609" s="15">
        <v>44.83</v>
      </c>
      <c r="E1609" s="15" t="s">
        <v>8</v>
      </c>
    </row>
    <row r="1610" spans="1:5" ht="16.5" customHeight="1">
      <c r="A1610" s="13">
        <v>1608</v>
      </c>
      <c r="B1610" s="14" t="s">
        <v>27</v>
      </c>
      <c r="C1610" s="13" t="str">
        <f>"2020185301"</f>
        <v>2020185301</v>
      </c>
      <c r="D1610" s="15">
        <v>41.99</v>
      </c>
      <c r="E1610" s="15" t="s">
        <v>8</v>
      </c>
    </row>
    <row r="1611" spans="1:5" ht="16.5" customHeight="1">
      <c r="A1611" s="13">
        <v>1609</v>
      </c>
      <c r="B1611" s="14" t="s">
        <v>27</v>
      </c>
      <c r="C1611" s="13" t="str">
        <f>"2020185224"</f>
        <v>2020185224</v>
      </c>
      <c r="D1611" s="15">
        <v>37.81</v>
      </c>
      <c r="E1611" s="15" t="s">
        <v>8</v>
      </c>
    </row>
    <row r="1612" spans="1:5" ht="16.5" customHeight="1">
      <c r="A1612" s="13">
        <v>1610</v>
      </c>
      <c r="B1612" s="14" t="s">
        <v>27</v>
      </c>
      <c r="C1612" s="13" t="str">
        <f>"2020185216"</f>
        <v>2020185216</v>
      </c>
      <c r="D1612" s="15">
        <v>33.99</v>
      </c>
      <c r="E1612" s="15" t="s">
        <v>8</v>
      </c>
    </row>
    <row r="1613" spans="1:5" ht="16.5" customHeight="1">
      <c r="A1613" s="13">
        <v>1611</v>
      </c>
      <c r="B1613" s="14" t="s">
        <v>27</v>
      </c>
      <c r="C1613" s="13" t="str">
        <f>"2020185231"</f>
        <v>2020185231</v>
      </c>
      <c r="D1613" s="15">
        <v>30.99</v>
      </c>
      <c r="E1613" s="15" t="s">
        <v>8</v>
      </c>
    </row>
    <row r="1614" spans="1:5" ht="16.5" customHeight="1">
      <c r="A1614" s="13">
        <v>1612</v>
      </c>
      <c r="B1614" s="14" t="s">
        <v>27</v>
      </c>
      <c r="C1614" s="13" t="str">
        <f>"2020185230"</f>
        <v>2020185230</v>
      </c>
      <c r="D1614" s="15">
        <v>25.44</v>
      </c>
      <c r="E1614" s="15" t="s">
        <v>8</v>
      </c>
    </row>
    <row r="1615" spans="1:5" ht="16.5" customHeight="1">
      <c r="A1615" s="13">
        <v>1613</v>
      </c>
      <c r="B1615" s="14" t="s">
        <v>27</v>
      </c>
      <c r="C1615" s="13" t="str">
        <f>"2020185225"</f>
        <v>2020185225</v>
      </c>
      <c r="D1615" s="13" t="s">
        <v>9</v>
      </c>
      <c r="E1615" s="15" t="s">
        <v>8</v>
      </c>
    </row>
    <row r="1616" spans="1:5" ht="16.5" customHeight="1">
      <c r="A1616" s="13">
        <v>1614</v>
      </c>
      <c r="B1616" s="14" t="s">
        <v>28</v>
      </c>
      <c r="C1616" s="13" t="str">
        <f>"2020195804"</f>
        <v>2020195804</v>
      </c>
      <c r="D1616" s="15">
        <v>76.65</v>
      </c>
      <c r="E1616" s="16" t="s">
        <v>7</v>
      </c>
    </row>
    <row r="1617" spans="1:5" ht="16.5" customHeight="1">
      <c r="A1617" s="13">
        <v>1615</v>
      </c>
      <c r="B1617" s="14" t="s">
        <v>28</v>
      </c>
      <c r="C1617" s="13" t="str">
        <f>"2020196410"</f>
        <v>2020196410</v>
      </c>
      <c r="D1617" s="15">
        <v>75.18</v>
      </c>
      <c r="E1617" s="16" t="s">
        <v>7</v>
      </c>
    </row>
    <row r="1618" spans="1:5" ht="16.5" customHeight="1">
      <c r="A1618" s="13">
        <v>1616</v>
      </c>
      <c r="B1618" s="14" t="s">
        <v>28</v>
      </c>
      <c r="C1618" s="13" t="str">
        <f>"2020196409"</f>
        <v>2020196409</v>
      </c>
      <c r="D1618" s="15">
        <v>74.01</v>
      </c>
      <c r="E1618" s="16" t="s">
        <v>7</v>
      </c>
    </row>
    <row r="1619" spans="1:5" ht="16.5" customHeight="1">
      <c r="A1619" s="13">
        <v>1617</v>
      </c>
      <c r="B1619" s="14" t="s">
        <v>28</v>
      </c>
      <c r="C1619" s="13" t="str">
        <f>"2020195824"</f>
        <v>2020195824</v>
      </c>
      <c r="D1619" s="15">
        <v>73.93</v>
      </c>
      <c r="E1619" s="16" t="s">
        <v>7</v>
      </c>
    </row>
    <row r="1620" spans="1:5" ht="16.5" customHeight="1">
      <c r="A1620" s="13">
        <v>1618</v>
      </c>
      <c r="B1620" s="14" t="s">
        <v>28</v>
      </c>
      <c r="C1620" s="13" t="str">
        <f>"2020197011"</f>
        <v>2020197011</v>
      </c>
      <c r="D1620" s="15">
        <v>73.28</v>
      </c>
      <c r="E1620" s="16" t="s">
        <v>7</v>
      </c>
    </row>
    <row r="1621" spans="1:5" ht="16.5" customHeight="1">
      <c r="A1621" s="13">
        <v>1619</v>
      </c>
      <c r="B1621" s="14" t="s">
        <v>28</v>
      </c>
      <c r="C1621" s="13" t="str">
        <f>"2020196307"</f>
        <v>2020196307</v>
      </c>
      <c r="D1621" s="15">
        <v>73.23</v>
      </c>
      <c r="E1621" s="16" t="s">
        <v>7</v>
      </c>
    </row>
    <row r="1622" spans="1:5" ht="16.5" customHeight="1">
      <c r="A1622" s="13">
        <v>1620</v>
      </c>
      <c r="B1622" s="14" t="s">
        <v>28</v>
      </c>
      <c r="C1622" s="13" t="str">
        <f>"2020197222"</f>
        <v>2020197222</v>
      </c>
      <c r="D1622" s="15">
        <v>71.92</v>
      </c>
      <c r="E1622" s="16" t="s">
        <v>7</v>
      </c>
    </row>
    <row r="1623" spans="1:5" ht="16.5" customHeight="1">
      <c r="A1623" s="13">
        <v>1621</v>
      </c>
      <c r="B1623" s="14" t="s">
        <v>28</v>
      </c>
      <c r="C1623" s="13" t="str">
        <f>"2020197210"</f>
        <v>2020197210</v>
      </c>
      <c r="D1623" s="15">
        <v>71.47</v>
      </c>
      <c r="E1623" s="16" t="s">
        <v>7</v>
      </c>
    </row>
    <row r="1624" spans="1:5" ht="16.5" customHeight="1">
      <c r="A1624" s="13">
        <v>1622</v>
      </c>
      <c r="B1624" s="14" t="s">
        <v>28</v>
      </c>
      <c r="C1624" s="13" t="str">
        <f>"2020196219"</f>
        <v>2020196219</v>
      </c>
      <c r="D1624" s="15">
        <v>71.36</v>
      </c>
      <c r="E1624" s="16" t="s">
        <v>7</v>
      </c>
    </row>
    <row r="1625" spans="1:5" ht="16.5" customHeight="1">
      <c r="A1625" s="13">
        <v>1623</v>
      </c>
      <c r="B1625" s="14" t="s">
        <v>28</v>
      </c>
      <c r="C1625" s="13" t="str">
        <f>"2020195910"</f>
        <v>2020195910</v>
      </c>
      <c r="D1625" s="15">
        <v>71.31</v>
      </c>
      <c r="E1625" s="16" t="s">
        <v>7</v>
      </c>
    </row>
    <row r="1626" spans="1:5" ht="16.5" customHeight="1">
      <c r="A1626" s="13">
        <v>1624</v>
      </c>
      <c r="B1626" s="14" t="s">
        <v>28</v>
      </c>
      <c r="C1626" s="13" t="str">
        <f>"2020196319"</f>
        <v>2020196319</v>
      </c>
      <c r="D1626" s="15">
        <v>71.24</v>
      </c>
      <c r="E1626" s="16" t="s">
        <v>7</v>
      </c>
    </row>
    <row r="1627" spans="1:5" ht="16.5" customHeight="1">
      <c r="A1627" s="13">
        <v>1625</v>
      </c>
      <c r="B1627" s="14" t="s">
        <v>28</v>
      </c>
      <c r="C1627" s="13" t="str">
        <f>"2020197003"</f>
        <v>2020197003</v>
      </c>
      <c r="D1627" s="15">
        <v>71.23</v>
      </c>
      <c r="E1627" s="16" t="s">
        <v>7</v>
      </c>
    </row>
    <row r="1628" spans="1:5" ht="16.5" customHeight="1">
      <c r="A1628" s="13">
        <v>1626</v>
      </c>
      <c r="B1628" s="14" t="s">
        <v>28</v>
      </c>
      <c r="C1628" s="13" t="str">
        <f>"2020196820"</f>
        <v>2020196820</v>
      </c>
      <c r="D1628" s="15">
        <v>70.85</v>
      </c>
      <c r="E1628" s="16" t="s">
        <v>7</v>
      </c>
    </row>
    <row r="1629" spans="1:5" ht="16.5" customHeight="1">
      <c r="A1629" s="13">
        <v>1627</v>
      </c>
      <c r="B1629" s="14" t="s">
        <v>28</v>
      </c>
      <c r="C1629" s="13" t="str">
        <f>"2020196616"</f>
        <v>2020196616</v>
      </c>
      <c r="D1629" s="15">
        <v>70.73</v>
      </c>
      <c r="E1629" s="16" t="s">
        <v>7</v>
      </c>
    </row>
    <row r="1630" spans="1:5" ht="16.5" customHeight="1">
      <c r="A1630" s="13">
        <v>1628</v>
      </c>
      <c r="B1630" s="14" t="s">
        <v>28</v>
      </c>
      <c r="C1630" s="13" t="str">
        <f>"2020196509"</f>
        <v>2020196509</v>
      </c>
      <c r="D1630" s="15">
        <v>70.67</v>
      </c>
      <c r="E1630" s="16" t="s">
        <v>7</v>
      </c>
    </row>
    <row r="1631" spans="1:5" ht="16.5" customHeight="1">
      <c r="A1631" s="13">
        <v>1629</v>
      </c>
      <c r="B1631" s="14" t="s">
        <v>28</v>
      </c>
      <c r="C1631" s="13" t="str">
        <f>"2020197308"</f>
        <v>2020197308</v>
      </c>
      <c r="D1631" s="15">
        <v>70.5</v>
      </c>
      <c r="E1631" s="16" t="s">
        <v>7</v>
      </c>
    </row>
    <row r="1632" spans="1:5" ht="16.5" customHeight="1">
      <c r="A1632" s="13">
        <v>1630</v>
      </c>
      <c r="B1632" s="14" t="s">
        <v>28</v>
      </c>
      <c r="C1632" s="13" t="str">
        <f>"2020196313"</f>
        <v>2020196313</v>
      </c>
      <c r="D1632" s="15">
        <v>70.33</v>
      </c>
      <c r="E1632" s="16" t="s">
        <v>7</v>
      </c>
    </row>
    <row r="1633" spans="1:5" ht="16.5" customHeight="1">
      <c r="A1633" s="13">
        <v>1631</v>
      </c>
      <c r="B1633" s="14" t="s">
        <v>28</v>
      </c>
      <c r="C1633" s="13" t="str">
        <f>"2020196419"</f>
        <v>2020196419</v>
      </c>
      <c r="D1633" s="15">
        <v>70.25</v>
      </c>
      <c r="E1633" s="16" t="s">
        <v>7</v>
      </c>
    </row>
    <row r="1634" spans="1:5" ht="16.5" customHeight="1">
      <c r="A1634" s="13">
        <v>1632</v>
      </c>
      <c r="B1634" s="14" t="s">
        <v>28</v>
      </c>
      <c r="C1634" s="13" t="str">
        <f>"2020195821"</f>
        <v>2020195821</v>
      </c>
      <c r="D1634" s="15">
        <v>70.2</v>
      </c>
      <c r="E1634" s="16" t="s">
        <v>7</v>
      </c>
    </row>
    <row r="1635" spans="1:5" ht="16.5" customHeight="1">
      <c r="A1635" s="13">
        <v>1633</v>
      </c>
      <c r="B1635" s="14" t="s">
        <v>28</v>
      </c>
      <c r="C1635" s="13" t="str">
        <f>"2020196518"</f>
        <v>2020196518</v>
      </c>
      <c r="D1635" s="15">
        <v>70.18</v>
      </c>
      <c r="E1635" s="16" t="s">
        <v>7</v>
      </c>
    </row>
    <row r="1636" spans="1:5" ht="16.5" customHeight="1">
      <c r="A1636" s="13">
        <v>1634</v>
      </c>
      <c r="B1636" s="14" t="s">
        <v>28</v>
      </c>
      <c r="C1636" s="13" t="str">
        <f>"2020196404"</f>
        <v>2020196404</v>
      </c>
      <c r="D1636" s="15">
        <v>70.16</v>
      </c>
      <c r="E1636" s="16" t="s">
        <v>7</v>
      </c>
    </row>
    <row r="1637" spans="1:5" ht="16.5" customHeight="1">
      <c r="A1637" s="13">
        <v>1635</v>
      </c>
      <c r="B1637" s="14" t="s">
        <v>28</v>
      </c>
      <c r="C1637" s="13" t="str">
        <f>"2020196515"</f>
        <v>2020196515</v>
      </c>
      <c r="D1637" s="15">
        <v>70.06</v>
      </c>
      <c r="E1637" s="16" t="s">
        <v>7</v>
      </c>
    </row>
    <row r="1638" spans="1:5" ht="16.5" customHeight="1">
      <c r="A1638" s="13">
        <v>1636</v>
      </c>
      <c r="B1638" s="14" t="s">
        <v>28</v>
      </c>
      <c r="C1638" s="13" t="str">
        <f>"2020196113"</f>
        <v>2020196113</v>
      </c>
      <c r="D1638" s="15">
        <v>70.02</v>
      </c>
      <c r="E1638" s="16" t="s">
        <v>7</v>
      </c>
    </row>
    <row r="1639" spans="1:5" ht="16.5" customHeight="1">
      <c r="A1639" s="13">
        <v>1637</v>
      </c>
      <c r="B1639" s="14" t="s">
        <v>28</v>
      </c>
      <c r="C1639" s="13" t="str">
        <f>"2020195605"</f>
        <v>2020195605</v>
      </c>
      <c r="D1639" s="15">
        <v>69.76</v>
      </c>
      <c r="E1639" s="16" t="s">
        <v>7</v>
      </c>
    </row>
    <row r="1640" spans="1:5" ht="16.5" customHeight="1">
      <c r="A1640" s="13">
        <v>1638</v>
      </c>
      <c r="B1640" s="14" t="s">
        <v>28</v>
      </c>
      <c r="C1640" s="13" t="str">
        <f>"2020195423"</f>
        <v>2020195423</v>
      </c>
      <c r="D1640" s="15">
        <v>69.65</v>
      </c>
      <c r="E1640" s="16" t="s">
        <v>7</v>
      </c>
    </row>
    <row r="1641" spans="1:5" ht="16.5" customHeight="1">
      <c r="A1641" s="13">
        <v>1639</v>
      </c>
      <c r="B1641" s="14" t="s">
        <v>28</v>
      </c>
      <c r="C1641" s="13" t="str">
        <f>"2020196424"</f>
        <v>2020196424</v>
      </c>
      <c r="D1641" s="15">
        <v>69.62</v>
      </c>
      <c r="E1641" s="16" t="s">
        <v>7</v>
      </c>
    </row>
    <row r="1642" spans="1:5" ht="16.5" customHeight="1">
      <c r="A1642" s="13">
        <v>1640</v>
      </c>
      <c r="B1642" s="14" t="s">
        <v>28</v>
      </c>
      <c r="C1642" s="13" t="str">
        <f>"2020197023"</f>
        <v>2020197023</v>
      </c>
      <c r="D1642" s="15">
        <v>69.51</v>
      </c>
      <c r="E1642" s="16" t="s">
        <v>7</v>
      </c>
    </row>
    <row r="1643" spans="1:5" ht="16.5" customHeight="1">
      <c r="A1643" s="13">
        <v>1641</v>
      </c>
      <c r="B1643" s="14" t="s">
        <v>28</v>
      </c>
      <c r="C1643" s="13" t="str">
        <f>"2020197027"</f>
        <v>2020197027</v>
      </c>
      <c r="D1643" s="15">
        <v>69.43</v>
      </c>
      <c r="E1643" s="16" t="s">
        <v>7</v>
      </c>
    </row>
    <row r="1644" spans="1:5" ht="16.5" customHeight="1">
      <c r="A1644" s="13">
        <v>1642</v>
      </c>
      <c r="B1644" s="14" t="s">
        <v>28</v>
      </c>
      <c r="C1644" s="13" t="str">
        <f>"2020196726"</f>
        <v>2020196726</v>
      </c>
      <c r="D1644" s="15">
        <v>69.28</v>
      </c>
      <c r="E1644" s="16" t="s">
        <v>7</v>
      </c>
    </row>
    <row r="1645" spans="1:5" ht="16.5" customHeight="1">
      <c r="A1645" s="13">
        <v>1643</v>
      </c>
      <c r="B1645" s="14" t="s">
        <v>28</v>
      </c>
      <c r="C1645" s="13" t="str">
        <f>"2020195327"</f>
        <v>2020195327</v>
      </c>
      <c r="D1645" s="15">
        <v>69.12</v>
      </c>
      <c r="E1645" s="16" t="s">
        <v>7</v>
      </c>
    </row>
    <row r="1646" spans="1:5" ht="16.5" customHeight="1">
      <c r="A1646" s="13">
        <v>1644</v>
      </c>
      <c r="B1646" s="14" t="s">
        <v>28</v>
      </c>
      <c r="C1646" s="13" t="str">
        <f>"2020196614"</f>
        <v>2020196614</v>
      </c>
      <c r="D1646" s="15">
        <v>69.1</v>
      </c>
      <c r="E1646" s="15" t="s">
        <v>8</v>
      </c>
    </row>
    <row r="1647" spans="1:5" ht="16.5" customHeight="1">
      <c r="A1647" s="13">
        <v>1645</v>
      </c>
      <c r="B1647" s="14" t="s">
        <v>28</v>
      </c>
      <c r="C1647" s="13" t="str">
        <f>"2020196514"</f>
        <v>2020196514</v>
      </c>
      <c r="D1647" s="15">
        <v>68.92</v>
      </c>
      <c r="E1647" s="15" t="s">
        <v>8</v>
      </c>
    </row>
    <row r="1648" spans="1:5" ht="16.5" customHeight="1">
      <c r="A1648" s="13">
        <v>1646</v>
      </c>
      <c r="B1648" s="14" t="s">
        <v>28</v>
      </c>
      <c r="C1648" s="13" t="str">
        <f>"2020196015"</f>
        <v>2020196015</v>
      </c>
      <c r="D1648" s="15">
        <v>68.9</v>
      </c>
      <c r="E1648" s="15" t="s">
        <v>8</v>
      </c>
    </row>
    <row r="1649" spans="1:5" ht="16.5" customHeight="1">
      <c r="A1649" s="13">
        <v>1647</v>
      </c>
      <c r="B1649" s="14" t="s">
        <v>28</v>
      </c>
      <c r="C1649" s="13" t="str">
        <f>"2020197102"</f>
        <v>2020197102</v>
      </c>
      <c r="D1649" s="15">
        <v>68.8</v>
      </c>
      <c r="E1649" s="15" t="s">
        <v>8</v>
      </c>
    </row>
    <row r="1650" spans="1:5" ht="16.5" customHeight="1">
      <c r="A1650" s="13">
        <v>1648</v>
      </c>
      <c r="B1650" s="14" t="s">
        <v>28</v>
      </c>
      <c r="C1650" s="13" t="str">
        <f>"2020195506"</f>
        <v>2020195506</v>
      </c>
      <c r="D1650" s="15">
        <v>68.76</v>
      </c>
      <c r="E1650" s="15" t="s">
        <v>8</v>
      </c>
    </row>
    <row r="1651" spans="1:5" ht="16.5" customHeight="1">
      <c r="A1651" s="13">
        <v>1649</v>
      </c>
      <c r="B1651" s="14" t="s">
        <v>28</v>
      </c>
      <c r="C1651" s="13" t="str">
        <f>"2020195526"</f>
        <v>2020195526</v>
      </c>
      <c r="D1651" s="15">
        <v>68.67</v>
      </c>
      <c r="E1651" s="15" t="s">
        <v>8</v>
      </c>
    </row>
    <row r="1652" spans="1:5" ht="16.5" customHeight="1">
      <c r="A1652" s="13">
        <v>1650</v>
      </c>
      <c r="B1652" s="14" t="s">
        <v>28</v>
      </c>
      <c r="C1652" s="13" t="str">
        <f>"2020197405"</f>
        <v>2020197405</v>
      </c>
      <c r="D1652" s="15">
        <v>68.26</v>
      </c>
      <c r="E1652" s="15" t="s">
        <v>8</v>
      </c>
    </row>
    <row r="1653" spans="1:5" ht="16.5" customHeight="1">
      <c r="A1653" s="13">
        <v>1651</v>
      </c>
      <c r="B1653" s="14" t="s">
        <v>28</v>
      </c>
      <c r="C1653" s="13" t="str">
        <f>"2020196115"</f>
        <v>2020196115</v>
      </c>
      <c r="D1653" s="15">
        <v>68</v>
      </c>
      <c r="E1653" s="15" t="s">
        <v>8</v>
      </c>
    </row>
    <row r="1654" spans="1:5" ht="16.5" customHeight="1">
      <c r="A1654" s="13">
        <v>1652</v>
      </c>
      <c r="B1654" s="14" t="s">
        <v>28</v>
      </c>
      <c r="C1654" s="13" t="str">
        <f>"2020197104"</f>
        <v>2020197104</v>
      </c>
      <c r="D1654" s="15">
        <v>67.99</v>
      </c>
      <c r="E1654" s="15" t="s">
        <v>8</v>
      </c>
    </row>
    <row r="1655" spans="1:5" ht="16.5" customHeight="1">
      <c r="A1655" s="13">
        <v>1653</v>
      </c>
      <c r="B1655" s="14" t="s">
        <v>28</v>
      </c>
      <c r="C1655" s="13" t="str">
        <f>"2020196504"</f>
        <v>2020196504</v>
      </c>
      <c r="D1655" s="15">
        <v>67.79</v>
      </c>
      <c r="E1655" s="15" t="s">
        <v>8</v>
      </c>
    </row>
    <row r="1656" spans="1:5" ht="16.5" customHeight="1">
      <c r="A1656" s="13">
        <v>1654</v>
      </c>
      <c r="B1656" s="14" t="s">
        <v>28</v>
      </c>
      <c r="C1656" s="13" t="str">
        <f>"2020196603"</f>
        <v>2020196603</v>
      </c>
      <c r="D1656" s="15">
        <v>67.67</v>
      </c>
      <c r="E1656" s="15" t="s">
        <v>8</v>
      </c>
    </row>
    <row r="1657" spans="1:5" ht="16.5" customHeight="1">
      <c r="A1657" s="13">
        <v>1655</v>
      </c>
      <c r="B1657" s="14" t="s">
        <v>28</v>
      </c>
      <c r="C1657" s="13" t="str">
        <f>"2020195625"</f>
        <v>2020195625</v>
      </c>
      <c r="D1657" s="15">
        <v>67.63</v>
      </c>
      <c r="E1657" s="15" t="s">
        <v>8</v>
      </c>
    </row>
    <row r="1658" spans="1:5" ht="16.5" customHeight="1">
      <c r="A1658" s="13">
        <v>1656</v>
      </c>
      <c r="B1658" s="14" t="s">
        <v>28</v>
      </c>
      <c r="C1658" s="13" t="str">
        <f>"2020195624"</f>
        <v>2020195624</v>
      </c>
      <c r="D1658" s="15">
        <v>67.52</v>
      </c>
      <c r="E1658" s="15" t="s">
        <v>8</v>
      </c>
    </row>
    <row r="1659" spans="1:5" ht="16.5" customHeight="1">
      <c r="A1659" s="13">
        <v>1657</v>
      </c>
      <c r="B1659" s="14" t="s">
        <v>28</v>
      </c>
      <c r="C1659" s="13" t="str">
        <f>"2020195914"</f>
        <v>2020195914</v>
      </c>
      <c r="D1659" s="15">
        <v>67.51</v>
      </c>
      <c r="E1659" s="15" t="s">
        <v>8</v>
      </c>
    </row>
    <row r="1660" spans="1:5" ht="16.5" customHeight="1">
      <c r="A1660" s="13">
        <v>1658</v>
      </c>
      <c r="B1660" s="14" t="s">
        <v>28</v>
      </c>
      <c r="C1660" s="13" t="str">
        <f>"2020197421"</f>
        <v>2020197421</v>
      </c>
      <c r="D1660" s="15">
        <v>67.49</v>
      </c>
      <c r="E1660" s="15" t="s">
        <v>8</v>
      </c>
    </row>
    <row r="1661" spans="1:5" ht="16.5" customHeight="1">
      <c r="A1661" s="13">
        <v>1659</v>
      </c>
      <c r="B1661" s="14" t="s">
        <v>28</v>
      </c>
      <c r="C1661" s="13" t="str">
        <f>"2020195823"</f>
        <v>2020195823</v>
      </c>
      <c r="D1661" s="15">
        <v>67.45</v>
      </c>
      <c r="E1661" s="15" t="s">
        <v>8</v>
      </c>
    </row>
    <row r="1662" spans="1:5" ht="16.5" customHeight="1">
      <c r="A1662" s="13">
        <v>1660</v>
      </c>
      <c r="B1662" s="14" t="s">
        <v>28</v>
      </c>
      <c r="C1662" s="13" t="str">
        <f>"2020196613"</f>
        <v>2020196613</v>
      </c>
      <c r="D1662" s="15">
        <v>67.44</v>
      </c>
      <c r="E1662" s="15" t="s">
        <v>8</v>
      </c>
    </row>
    <row r="1663" spans="1:5" ht="16.5" customHeight="1">
      <c r="A1663" s="13">
        <v>1661</v>
      </c>
      <c r="B1663" s="14" t="s">
        <v>28</v>
      </c>
      <c r="C1663" s="13" t="str">
        <f>"2020197013"</f>
        <v>2020197013</v>
      </c>
      <c r="D1663" s="15">
        <v>67.42</v>
      </c>
      <c r="E1663" s="15" t="s">
        <v>8</v>
      </c>
    </row>
    <row r="1664" spans="1:5" ht="16.5" customHeight="1">
      <c r="A1664" s="13">
        <v>1662</v>
      </c>
      <c r="B1664" s="14" t="s">
        <v>28</v>
      </c>
      <c r="C1664" s="13" t="str">
        <f>"2020196729"</f>
        <v>2020196729</v>
      </c>
      <c r="D1664" s="15">
        <v>67.35</v>
      </c>
      <c r="E1664" s="15" t="s">
        <v>8</v>
      </c>
    </row>
    <row r="1665" spans="1:5" ht="16.5" customHeight="1">
      <c r="A1665" s="13">
        <v>1663</v>
      </c>
      <c r="B1665" s="14" t="s">
        <v>28</v>
      </c>
      <c r="C1665" s="13" t="str">
        <f>"2020195408"</f>
        <v>2020195408</v>
      </c>
      <c r="D1665" s="15">
        <v>67.34</v>
      </c>
      <c r="E1665" s="15" t="s">
        <v>8</v>
      </c>
    </row>
    <row r="1666" spans="1:5" ht="16.5" customHeight="1">
      <c r="A1666" s="13">
        <v>1664</v>
      </c>
      <c r="B1666" s="14" t="s">
        <v>28</v>
      </c>
      <c r="C1666" s="13" t="str">
        <f>"2020196013"</f>
        <v>2020196013</v>
      </c>
      <c r="D1666" s="15">
        <v>67.25</v>
      </c>
      <c r="E1666" s="15" t="s">
        <v>8</v>
      </c>
    </row>
    <row r="1667" spans="1:5" ht="16.5" customHeight="1">
      <c r="A1667" s="13">
        <v>1665</v>
      </c>
      <c r="B1667" s="14" t="s">
        <v>28</v>
      </c>
      <c r="C1667" s="13" t="str">
        <f>"2020196305"</f>
        <v>2020196305</v>
      </c>
      <c r="D1667" s="15">
        <v>67.24</v>
      </c>
      <c r="E1667" s="15" t="s">
        <v>8</v>
      </c>
    </row>
    <row r="1668" spans="1:5" ht="16.5" customHeight="1">
      <c r="A1668" s="13">
        <v>1666</v>
      </c>
      <c r="B1668" s="14" t="s">
        <v>28</v>
      </c>
      <c r="C1668" s="13" t="str">
        <f>"2020196526"</f>
        <v>2020196526</v>
      </c>
      <c r="D1668" s="15">
        <v>67.16</v>
      </c>
      <c r="E1668" s="15" t="s">
        <v>8</v>
      </c>
    </row>
    <row r="1669" spans="1:5" ht="16.5" customHeight="1">
      <c r="A1669" s="13">
        <v>1667</v>
      </c>
      <c r="B1669" s="14" t="s">
        <v>28</v>
      </c>
      <c r="C1669" s="13" t="str">
        <f>"2020196817"</f>
        <v>2020196817</v>
      </c>
      <c r="D1669" s="15">
        <v>67.11</v>
      </c>
      <c r="E1669" s="15" t="s">
        <v>8</v>
      </c>
    </row>
    <row r="1670" spans="1:5" ht="16.5" customHeight="1">
      <c r="A1670" s="13">
        <v>1668</v>
      </c>
      <c r="B1670" s="14" t="s">
        <v>28</v>
      </c>
      <c r="C1670" s="13" t="str">
        <f>"2020195707"</f>
        <v>2020195707</v>
      </c>
      <c r="D1670" s="15">
        <v>67.1</v>
      </c>
      <c r="E1670" s="15" t="s">
        <v>8</v>
      </c>
    </row>
    <row r="1671" spans="1:5" ht="16.5" customHeight="1">
      <c r="A1671" s="13">
        <v>1669</v>
      </c>
      <c r="B1671" s="14" t="s">
        <v>28</v>
      </c>
      <c r="C1671" s="13" t="str">
        <f>"2020197124"</f>
        <v>2020197124</v>
      </c>
      <c r="D1671" s="15">
        <v>67.09</v>
      </c>
      <c r="E1671" s="15" t="s">
        <v>8</v>
      </c>
    </row>
    <row r="1672" spans="1:5" ht="16.5" customHeight="1">
      <c r="A1672" s="13">
        <v>1670</v>
      </c>
      <c r="B1672" s="14" t="s">
        <v>28</v>
      </c>
      <c r="C1672" s="13" t="str">
        <f>"2020196710"</f>
        <v>2020196710</v>
      </c>
      <c r="D1672" s="15">
        <v>67.01</v>
      </c>
      <c r="E1672" s="15" t="s">
        <v>8</v>
      </c>
    </row>
    <row r="1673" spans="1:5" ht="16.5" customHeight="1">
      <c r="A1673" s="13">
        <v>1671</v>
      </c>
      <c r="B1673" s="14" t="s">
        <v>28</v>
      </c>
      <c r="C1673" s="13" t="str">
        <f>"2020197418"</f>
        <v>2020197418</v>
      </c>
      <c r="D1673" s="15">
        <v>67</v>
      </c>
      <c r="E1673" s="15" t="s">
        <v>8</v>
      </c>
    </row>
    <row r="1674" spans="1:5" ht="16.5" customHeight="1">
      <c r="A1674" s="13">
        <v>1672</v>
      </c>
      <c r="B1674" s="14" t="s">
        <v>28</v>
      </c>
      <c r="C1674" s="13" t="str">
        <f>"2020195908"</f>
        <v>2020195908</v>
      </c>
      <c r="D1674" s="15">
        <v>66.99</v>
      </c>
      <c r="E1674" s="15" t="s">
        <v>8</v>
      </c>
    </row>
    <row r="1675" spans="1:5" ht="16.5" customHeight="1">
      <c r="A1675" s="13">
        <v>1673</v>
      </c>
      <c r="B1675" s="14" t="s">
        <v>28</v>
      </c>
      <c r="C1675" s="13" t="str">
        <f>"2020195513"</f>
        <v>2020195513</v>
      </c>
      <c r="D1675" s="15">
        <v>66.87</v>
      </c>
      <c r="E1675" s="15" t="s">
        <v>8</v>
      </c>
    </row>
    <row r="1676" spans="1:5" ht="16.5" customHeight="1">
      <c r="A1676" s="13">
        <v>1674</v>
      </c>
      <c r="B1676" s="14" t="s">
        <v>28</v>
      </c>
      <c r="C1676" s="13" t="str">
        <f>"2020195608"</f>
        <v>2020195608</v>
      </c>
      <c r="D1676" s="15">
        <v>66.84</v>
      </c>
      <c r="E1676" s="15" t="s">
        <v>8</v>
      </c>
    </row>
    <row r="1677" spans="1:5" ht="16.5" customHeight="1">
      <c r="A1677" s="13">
        <v>1675</v>
      </c>
      <c r="B1677" s="14" t="s">
        <v>28</v>
      </c>
      <c r="C1677" s="13" t="str">
        <f>"2020197024"</f>
        <v>2020197024</v>
      </c>
      <c r="D1677" s="15">
        <v>66.84</v>
      </c>
      <c r="E1677" s="15" t="s">
        <v>8</v>
      </c>
    </row>
    <row r="1678" spans="1:5" ht="16.5" customHeight="1">
      <c r="A1678" s="13">
        <v>1676</v>
      </c>
      <c r="B1678" s="14" t="s">
        <v>28</v>
      </c>
      <c r="C1678" s="13" t="str">
        <f>"2020195825"</f>
        <v>2020195825</v>
      </c>
      <c r="D1678" s="15">
        <v>66.83</v>
      </c>
      <c r="E1678" s="15" t="s">
        <v>8</v>
      </c>
    </row>
    <row r="1679" spans="1:5" ht="16.5" customHeight="1">
      <c r="A1679" s="13">
        <v>1677</v>
      </c>
      <c r="B1679" s="14" t="s">
        <v>28</v>
      </c>
      <c r="C1679" s="13" t="str">
        <f>"2020196318"</f>
        <v>2020196318</v>
      </c>
      <c r="D1679" s="15">
        <v>66.75</v>
      </c>
      <c r="E1679" s="15" t="s">
        <v>8</v>
      </c>
    </row>
    <row r="1680" spans="1:5" ht="16.5" customHeight="1">
      <c r="A1680" s="13">
        <v>1678</v>
      </c>
      <c r="B1680" s="14" t="s">
        <v>28</v>
      </c>
      <c r="C1680" s="13" t="str">
        <f>"2020196610"</f>
        <v>2020196610</v>
      </c>
      <c r="D1680" s="15">
        <v>66.75</v>
      </c>
      <c r="E1680" s="15" t="s">
        <v>8</v>
      </c>
    </row>
    <row r="1681" spans="1:5" ht="16.5" customHeight="1">
      <c r="A1681" s="13">
        <v>1679</v>
      </c>
      <c r="B1681" s="14" t="s">
        <v>28</v>
      </c>
      <c r="C1681" s="13" t="str">
        <f>"2020197005"</f>
        <v>2020197005</v>
      </c>
      <c r="D1681" s="15">
        <v>66.68</v>
      </c>
      <c r="E1681" s="15" t="s">
        <v>8</v>
      </c>
    </row>
    <row r="1682" spans="1:5" ht="16.5" customHeight="1">
      <c r="A1682" s="13">
        <v>1680</v>
      </c>
      <c r="B1682" s="14" t="s">
        <v>28</v>
      </c>
      <c r="C1682" s="13" t="str">
        <f>"2020197220"</f>
        <v>2020197220</v>
      </c>
      <c r="D1682" s="15">
        <v>66.67</v>
      </c>
      <c r="E1682" s="15" t="s">
        <v>8</v>
      </c>
    </row>
    <row r="1683" spans="1:5" ht="16.5" customHeight="1">
      <c r="A1683" s="13">
        <v>1681</v>
      </c>
      <c r="B1683" s="14" t="s">
        <v>28</v>
      </c>
      <c r="C1683" s="13" t="str">
        <f>"2020197401"</f>
        <v>2020197401</v>
      </c>
      <c r="D1683" s="15">
        <v>66.67</v>
      </c>
      <c r="E1683" s="15" t="s">
        <v>8</v>
      </c>
    </row>
    <row r="1684" spans="1:5" ht="16.5" customHeight="1">
      <c r="A1684" s="13">
        <v>1682</v>
      </c>
      <c r="B1684" s="14" t="s">
        <v>28</v>
      </c>
      <c r="C1684" s="13" t="str">
        <f>"2020195616"</f>
        <v>2020195616</v>
      </c>
      <c r="D1684" s="15">
        <v>66.6</v>
      </c>
      <c r="E1684" s="15" t="s">
        <v>8</v>
      </c>
    </row>
    <row r="1685" spans="1:5" ht="16.5" customHeight="1">
      <c r="A1685" s="13">
        <v>1683</v>
      </c>
      <c r="B1685" s="14" t="s">
        <v>28</v>
      </c>
      <c r="C1685" s="13" t="str">
        <f>"2020197230"</f>
        <v>2020197230</v>
      </c>
      <c r="D1685" s="15">
        <v>66.53</v>
      </c>
      <c r="E1685" s="15" t="s">
        <v>8</v>
      </c>
    </row>
    <row r="1686" spans="1:5" ht="16.5" customHeight="1">
      <c r="A1686" s="13">
        <v>1684</v>
      </c>
      <c r="B1686" s="14" t="s">
        <v>28</v>
      </c>
      <c r="C1686" s="13" t="str">
        <f>"2020196030"</f>
        <v>2020196030</v>
      </c>
      <c r="D1686" s="15">
        <v>66.5</v>
      </c>
      <c r="E1686" s="15" t="s">
        <v>8</v>
      </c>
    </row>
    <row r="1687" spans="1:5" ht="16.5" customHeight="1">
      <c r="A1687" s="13">
        <v>1685</v>
      </c>
      <c r="B1687" s="14" t="s">
        <v>28</v>
      </c>
      <c r="C1687" s="13" t="str">
        <f>"2020196112"</f>
        <v>2020196112</v>
      </c>
      <c r="D1687" s="15">
        <v>66.49</v>
      </c>
      <c r="E1687" s="15" t="s">
        <v>8</v>
      </c>
    </row>
    <row r="1688" spans="1:5" ht="16.5" customHeight="1">
      <c r="A1688" s="13">
        <v>1686</v>
      </c>
      <c r="B1688" s="14" t="s">
        <v>28</v>
      </c>
      <c r="C1688" s="13" t="str">
        <f>"2020197212"</f>
        <v>2020197212</v>
      </c>
      <c r="D1688" s="15">
        <v>66.45</v>
      </c>
      <c r="E1688" s="15" t="s">
        <v>8</v>
      </c>
    </row>
    <row r="1689" spans="1:5" ht="16.5" customHeight="1">
      <c r="A1689" s="13">
        <v>1687</v>
      </c>
      <c r="B1689" s="14" t="s">
        <v>28</v>
      </c>
      <c r="C1689" s="13" t="str">
        <f>"2020195519"</f>
        <v>2020195519</v>
      </c>
      <c r="D1689" s="15">
        <v>66.43</v>
      </c>
      <c r="E1689" s="15" t="s">
        <v>8</v>
      </c>
    </row>
    <row r="1690" spans="1:5" ht="16.5" customHeight="1">
      <c r="A1690" s="13">
        <v>1688</v>
      </c>
      <c r="B1690" s="14" t="s">
        <v>28</v>
      </c>
      <c r="C1690" s="13" t="str">
        <f>"2020196511"</f>
        <v>2020196511</v>
      </c>
      <c r="D1690" s="15">
        <v>66.43</v>
      </c>
      <c r="E1690" s="15" t="s">
        <v>8</v>
      </c>
    </row>
    <row r="1691" spans="1:5" ht="16.5" customHeight="1">
      <c r="A1691" s="13">
        <v>1689</v>
      </c>
      <c r="B1691" s="14" t="s">
        <v>28</v>
      </c>
      <c r="C1691" s="13" t="str">
        <f>"2020196619"</f>
        <v>2020196619</v>
      </c>
      <c r="D1691" s="15">
        <v>66.35</v>
      </c>
      <c r="E1691" s="15" t="s">
        <v>8</v>
      </c>
    </row>
    <row r="1692" spans="1:5" ht="16.5" customHeight="1">
      <c r="A1692" s="13">
        <v>1690</v>
      </c>
      <c r="B1692" s="14" t="s">
        <v>28</v>
      </c>
      <c r="C1692" s="13" t="str">
        <f>"2020196527"</f>
        <v>2020196527</v>
      </c>
      <c r="D1692" s="15">
        <v>66.27</v>
      </c>
      <c r="E1692" s="15" t="s">
        <v>8</v>
      </c>
    </row>
    <row r="1693" spans="1:5" ht="16.5" customHeight="1">
      <c r="A1693" s="13">
        <v>1691</v>
      </c>
      <c r="B1693" s="14" t="s">
        <v>28</v>
      </c>
      <c r="C1693" s="13" t="str">
        <f>"2020197205"</f>
        <v>2020197205</v>
      </c>
      <c r="D1693" s="15">
        <v>66.26</v>
      </c>
      <c r="E1693" s="15" t="s">
        <v>8</v>
      </c>
    </row>
    <row r="1694" spans="1:5" ht="16.5" customHeight="1">
      <c r="A1694" s="13">
        <v>1692</v>
      </c>
      <c r="B1694" s="14" t="s">
        <v>28</v>
      </c>
      <c r="C1694" s="13" t="str">
        <f>"2020195905"</f>
        <v>2020195905</v>
      </c>
      <c r="D1694" s="15">
        <v>66.19</v>
      </c>
      <c r="E1694" s="15" t="s">
        <v>8</v>
      </c>
    </row>
    <row r="1695" spans="1:5" ht="16.5" customHeight="1">
      <c r="A1695" s="13">
        <v>1693</v>
      </c>
      <c r="B1695" s="14" t="s">
        <v>28</v>
      </c>
      <c r="C1695" s="13" t="str">
        <f>"2020196028"</f>
        <v>2020196028</v>
      </c>
      <c r="D1695" s="15">
        <v>66.18</v>
      </c>
      <c r="E1695" s="15" t="s">
        <v>8</v>
      </c>
    </row>
    <row r="1696" spans="1:5" ht="16.5" customHeight="1">
      <c r="A1696" s="13">
        <v>1694</v>
      </c>
      <c r="B1696" s="14" t="s">
        <v>28</v>
      </c>
      <c r="C1696" s="13" t="str">
        <f>"2020197026"</f>
        <v>2020197026</v>
      </c>
      <c r="D1696" s="15">
        <v>66.18</v>
      </c>
      <c r="E1696" s="15" t="s">
        <v>8</v>
      </c>
    </row>
    <row r="1697" spans="1:5" ht="16.5" customHeight="1">
      <c r="A1697" s="13">
        <v>1695</v>
      </c>
      <c r="B1697" s="14" t="s">
        <v>28</v>
      </c>
      <c r="C1697" s="13" t="str">
        <f>"2020197314"</f>
        <v>2020197314</v>
      </c>
      <c r="D1697" s="15">
        <v>66.17</v>
      </c>
      <c r="E1697" s="15" t="s">
        <v>8</v>
      </c>
    </row>
    <row r="1698" spans="1:5" ht="16.5" customHeight="1">
      <c r="A1698" s="13">
        <v>1696</v>
      </c>
      <c r="B1698" s="14" t="s">
        <v>28</v>
      </c>
      <c r="C1698" s="13" t="str">
        <f>"2020196016"</f>
        <v>2020196016</v>
      </c>
      <c r="D1698" s="15">
        <v>66.11</v>
      </c>
      <c r="E1698" s="15" t="s">
        <v>8</v>
      </c>
    </row>
    <row r="1699" spans="1:5" ht="16.5" customHeight="1">
      <c r="A1699" s="13">
        <v>1697</v>
      </c>
      <c r="B1699" s="14" t="s">
        <v>28</v>
      </c>
      <c r="C1699" s="13" t="str">
        <f>"2020197402"</f>
        <v>2020197402</v>
      </c>
      <c r="D1699" s="15">
        <v>66.1</v>
      </c>
      <c r="E1699" s="15" t="s">
        <v>8</v>
      </c>
    </row>
    <row r="1700" spans="1:5" ht="16.5" customHeight="1">
      <c r="A1700" s="13">
        <v>1698</v>
      </c>
      <c r="B1700" s="14" t="s">
        <v>28</v>
      </c>
      <c r="C1700" s="13" t="str">
        <f>"2020196128"</f>
        <v>2020196128</v>
      </c>
      <c r="D1700" s="15">
        <v>66.06</v>
      </c>
      <c r="E1700" s="15" t="s">
        <v>8</v>
      </c>
    </row>
    <row r="1701" spans="1:5" ht="16.5" customHeight="1">
      <c r="A1701" s="13">
        <v>1699</v>
      </c>
      <c r="B1701" s="14" t="s">
        <v>28</v>
      </c>
      <c r="C1701" s="13" t="str">
        <f>"2020196027"</f>
        <v>2020196027</v>
      </c>
      <c r="D1701" s="15">
        <v>66.01</v>
      </c>
      <c r="E1701" s="15" t="s">
        <v>8</v>
      </c>
    </row>
    <row r="1702" spans="1:5" ht="16.5" customHeight="1">
      <c r="A1702" s="13">
        <v>1700</v>
      </c>
      <c r="B1702" s="14" t="s">
        <v>28</v>
      </c>
      <c r="C1702" s="13" t="str">
        <f>"2020195510"</f>
        <v>2020195510</v>
      </c>
      <c r="D1702" s="15">
        <v>66</v>
      </c>
      <c r="E1702" s="15" t="s">
        <v>8</v>
      </c>
    </row>
    <row r="1703" spans="1:5" ht="16.5" customHeight="1">
      <c r="A1703" s="13">
        <v>1701</v>
      </c>
      <c r="B1703" s="14" t="s">
        <v>28</v>
      </c>
      <c r="C1703" s="13" t="str">
        <f>"2020196620"</f>
        <v>2020196620</v>
      </c>
      <c r="D1703" s="15">
        <v>65.94</v>
      </c>
      <c r="E1703" s="15" t="s">
        <v>8</v>
      </c>
    </row>
    <row r="1704" spans="1:5" ht="16.5" customHeight="1">
      <c r="A1704" s="13">
        <v>1702</v>
      </c>
      <c r="B1704" s="14" t="s">
        <v>28</v>
      </c>
      <c r="C1704" s="13" t="str">
        <f>"2020196513"</f>
        <v>2020196513</v>
      </c>
      <c r="D1704" s="15">
        <v>65.93</v>
      </c>
      <c r="E1704" s="15" t="s">
        <v>8</v>
      </c>
    </row>
    <row r="1705" spans="1:5" ht="16.5" customHeight="1">
      <c r="A1705" s="13">
        <v>1703</v>
      </c>
      <c r="B1705" s="14" t="s">
        <v>28</v>
      </c>
      <c r="C1705" s="13" t="str">
        <f>"2020196921"</f>
        <v>2020196921</v>
      </c>
      <c r="D1705" s="15">
        <v>65.87</v>
      </c>
      <c r="E1705" s="15" t="s">
        <v>8</v>
      </c>
    </row>
    <row r="1706" spans="1:5" ht="16.5" customHeight="1">
      <c r="A1706" s="13">
        <v>1704</v>
      </c>
      <c r="B1706" s="14" t="s">
        <v>28</v>
      </c>
      <c r="C1706" s="13" t="str">
        <f>"2020197404"</f>
        <v>2020197404</v>
      </c>
      <c r="D1706" s="15">
        <v>65.84</v>
      </c>
      <c r="E1706" s="15" t="s">
        <v>8</v>
      </c>
    </row>
    <row r="1707" spans="1:5" ht="16.5" customHeight="1">
      <c r="A1707" s="13">
        <v>1705</v>
      </c>
      <c r="B1707" s="14" t="s">
        <v>28</v>
      </c>
      <c r="C1707" s="13" t="str">
        <f>"2020197214"</f>
        <v>2020197214</v>
      </c>
      <c r="D1707" s="15">
        <v>65.78</v>
      </c>
      <c r="E1707" s="15" t="s">
        <v>8</v>
      </c>
    </row>
    <row r="1708" spans="1:5" ht="16.5" customHeight="1">
      <c r="A1708" s="13">
        <v>1706</v>
      </c>
      <c r="B1708" s="14" t="s">
        <v>28</v>
      </c>
      <c r="C1708" s="13" t="str">
        <f>"2020195923"</f>
        <v>2020195923</v>
      </c>
      <c r="D1708" s="15">
        <v>65.77</v>
      </c>
      <c r="E1708" s="15" t="s">
        <v>8</v>
      </c>
    </row>
    <row r="1709" spans="1:5" ht="16.5" customHeight="1">
      <c r="A1709" s="13">
        <v>1707</v>
      </c>
      <c r="B1709" s="14" t="s">
        <v>28</v>
      </c>
      <c r="C1709" s="13" t="str">
        <f>"2020196223"</f>
        <v>2020196223</v>
      </c>
      <c r="D1709" s="15">
        <v>65.75</v>
      </c>
      <c r="E1709" s="15" t="s">
        <v>8</v>
      </c>
    </row>
    <row r="1710" spans="1:5" ht="16.5" customHeight="1">
      <c r="A1710" s="13">
        <v>1708</v>
      </c>
      <c r="B1710" s="14" t="s">
        <v>28</v>
      </c>
      <c r="C1710" s="13" t="str">
        <f>"2020195317"</f>
        <v>2020195317</v>
      </c>
      <c r="D1710" s="15">
        <v>65.7</v>
      </c>
      <c r="E1710" s="15" t="s">
        <v>8</v>
      </c>
    </row>
    <row r="1711" spans="1:5" ht="16.5" customHeight="1">
      <c r="A1711" s="13">
        <v>1709</v>
      </c>
      <c r="B1711" s="14" t="s">
        <v>28</v>
      </c>
      <c r="C1711" s="13" t="str">
        <f>"2020197306"</f>
        <v>2020197306</v>
      </c>
      <c r="D1711" s="15">
        <v>65.69</v>
      </c>
      <c r="E1711" s="15" t="s">
        <v>8</v>
      </c>
    </row>
    <row r="1712" spans="1:5" ht="16.5" customHeight="1">
      <c r="A1712" s="13">
        <v>1710</v>
      </c>
      <c r="B1712" s="14" t="s">
        <v>28</v>
      </c>
      <c r="C1712" s="13" t="str">
        <f>"2020196521"</f>
        <v>2020196521</v>
      </c>
      <c r="D1712" s="15">
        <v>65.68</v>
      </c>
      <c r="E1712" s="15" t="s">
        <v>8</v>
      </c>
    </row>
    <row r="1713" spans="1:5" ht="16.5" customHeight="1">
      <c r="A1713" s="13">
        <v>1711</v>
      </c>
      <c r="B1713" s="14" t="s">
        <v>28</v>
      </c>
      <c r="C1713" s="13" t="str">
        <f>"2020197324"</f>
        <v>2020197324</v>
      </c>
      <c r="D1713" s="15">
        <v>65.68</v>
      </c>
      <c r="E1713" s="15" t="s">
        <v>8</v>
      </c>
    </row>
    <row r="1714" spans="1:5" ht="16.5" customHeight="1">
      <c r="A1714" s="13">
        <v>1712</v>
      </c>
      <c r="B1714" s="14" t="s">
        <v>28</v>
      </c>
      <c r="C1714" s="13" t="str">
        <f>"2020197319"</f>
        <v>2020197319</v>
      </c>
      <c r="D1714" s="15">
        <v>65.65</v>
      </c>
      <c r="E1714" s="15" t="s">
        <v>8</v>
      </c>
    </row>
    <row r="1715" spans="1:5" ht="16.5" customHeight="1">
      <c r="A1715" s="13">
        <v>1713</v>
      </c>
      <c r="B1715" s="14" t="s">
        <v>28</v>
      </c>
      <c r="C1715" s="13" t="str">
        <f>"2020197327"</f>
        <v>2020197327</v>
      </c>
      <c r="D1715" s="15">
        <v>65.65</v>
      </c>
      <c r="E1715" s="15" t="s">
        <v>8</v>
      </c>
    </row>
    <row r="1716" spans="1:5" ht="16.5" customHeight="1">
      <c r="A1716" s="13">
        <v>1714</v>
      </c>
      <c r="B1716" s="14" t="s">
        <v>28</v>
      </c>
      <c r="C1716" s="13" t="str">
        <f>"2020196426"</f>
        <v>2020196426</v>
      </c>
      <c r="D1716" s="15">
        <v>65.6</v>
      </c>
      <c r="E1716" s="15" t="s">
        <v>8</v>
      </c>
    </row>
    <row r="1717" spans="1:5" ht="16.5" customHeight="1">
      <c r="A1717" s="13">
        <v>1715</v>
      </c>
      <c r="B1717" s="14" t="s">
        <v>28</v>
      </c>
      <c r="C1717" s="13" t="str">
        <f>"2020195302"</f>
        <v>2020195302</v>
      </c>
      <c r="D1717" s="15">
        <v>65.59</v>
      </c>
      <c r="E1717" s="15" t="s">
        <v>8</v>
      </c>
    </row>
    <row r="1718" spans="1:5" ht="16.5" customHeight="1">
      <c r="A1718" s="13">
        <v>1716</v>
      </c>
      <c r="B1718" s="14" t="s">
        <v>28</v>
      </c>
      <c r="C1718" s="13" t="str">
        <f>"2020195312"</f>
        <v>2020195312</v>
      </c>
      <c r="D1718" s="15">
        <v>65.59</v>
      </c>
      <c r="E1718" s="15" t="s">
        <v>8</v>
      </c>
    </row>
    <row r="1719" spans="1:5" ht="16.5" customHeight="1">
      <c r="A1719" s="13">
        <v>1717</v>
      </c>
      <c r="B1719" s="14" t="s">
        <v>28</v>
      </c>
      <c r="C1719" s="13" t="str">
        <f>"2020195822"</f>
        <v>2020195822</v>
      </c>
      <c r="D1719" s="15">
        <v>65.52</v>
      </c>
      <c r="E1719" s="15" t="s">
        <v>8</v>
      </c>
    </row>
    <row r="1720" spans="1:5" ht="16.5" customHeight="1">
      <c r="A1720" s="13">
        <v>1718</v>
      </c>
      <c r="B1720" s="14" t="s">
        <v>28</v>
      </c>
      <c r="C1720" s="13" t="str">
        <f>"2020196516"</f>
        <v>2020196516</v>
      </c>
      <c r="D1720" s="15">
        <v>65.43</v>
      </c>
      <c r="E1720" s="15" t="s">
        <v>8</v>
      </c>
    </row>
    <row r="1721" spans="1:5" ht="16.5" customHeight="1">
      <c r="A1721" s="13">
        <v>1719</v>
      </c>
      <c r="B1721" s="14" t="s">
        <v>28</v>
      </c>
      <c r="C1721" s="13" t="str">
        <f>"2020195916"</f>
        <v>2020195916</v>
      </c>
      <c r="D1721" s="15">
        <v>65.41</v>
      </c>
      <c r="E1721" s="15" t="s">
        <v>8</v>
      </c>
    </row>
    <row r="1722" spans="1:5" ht="16.5" customHeight="1">
      <c r="A1722" s="13">
        <v>1720</v>
      </c>
      <c r="B1722" s="14" t="s">
        <v>28</v>
      </c>
      <c r="C1722" s="13" t="str">
        <f>"2020197126"</f>
        <v>2020197126</v>
      </c>
      <c r="D1722" s="15">
        <v>65.33</v>
      </c>
      <c r="E1722" s="15" t="s">
        <v>8</v>
      </c>
    </row>
    <row r="1723" spans="1:5" ht="16.5" customHeight="1">
      <c r="A1723" s="13">
        <v>1721</v>
      </c>
      <c r="B1723" s="14" t="s">
        <v>28</v>
      </c>
      <c r="C1723" s="13" t="str">
        <f>"2020196001"</f>
        <v>2020196001</v>
      </c>
      <c r="D1723" s="15">
        <v>65.19</v>
      </c>
      <c r="E1723" s="15" t="s">
        <v>8</v>
      </c>
    </row>
    <row r="1724" spans="1:5" ht="16.5" customHeight="1">
      <c r="A1724" s="13">
        <v>1722</v>
      </c>
      <c r="B1724" s="14" t="s">
        <v>28</v>
      </c>
      <c r="C1724" s="13" t="str">
        <f>"2020196213"</f>
        <v>2020196213</v>
      </c>
      <c r="D1724" s="15">
        <v>65.18</v>
      </c>
      <c r="E1724" s="15" t="s">
        <v>8</v>
      </c>
    </row>
    <row r="1725" spans="1:5" ht="16.5" customHeight="1">
      <c r="A1725" s="13">
        <v>1723</v>
      </c>
      <c r="B1725" s="14" t="s">
        <v>28</v>
      </c>
      <c r="C1725" s="13" t="str">
        <f>"2020195809"</f>
        <v>2020195809</v>
      </c>
      <c r="D1725" s="15">
        <v>65.17</v>
      </c>
      <c r="E1725" s="15" t="s">
        <v>8</v>
      </c>
    </row>
    <row r="1726" spans="1:5" ht="16.5" customHeight="1">
      <c r="A1726" s="13">
        <v>1724</v>
      </c>
      <c r="B1726" s="14" t="s">
        <v>28</v>
      </c>
      <c r="C1726" s="13" t="str">
        <f>"2020196626"</f>
        <v>2020196626</v>
      </c>
      <c r="D1726" s="15">
        <v>65.17</v>
      </c>
      <c r="E1726" s="15" t="s">
        <v>8</v>
      </c>
    </row>
    <row r="1727" spans="1:5" ht="16.5" customHeight="1">
      <c r="A1727" s="13">
        <v>1725</v>
      </c>
      <c r="B1727" s="14" t="s">
        <v>28</v>
      </c>
      <c r="C1727" s="13" t="str">
        <f>"2020196227"</f>
        <v>2020196227</v>
      </c>
      <c r="D1727" s="15">
        <v>65.11</v>
      </c>
      <c r="E1727" s="15" t="s">
        <v>8</v>
      </c>
    </row>
    <row r="1728" spans="1:5" ht="16.5" customHeight="1">
      <c r="A1728" s="13">
        <v>1726</v>
      </c>
      <c r="B1728" s="14" t="s">
        <v>28</v>
      </c>
      <c r="C1728" s="13" t="str">
        <f>"2020196420"</f>
        <v>2020196420</v>
      </c>
      <c r="D1728" s="15">
        <v>65.09</v>
      </c>
      <c r="E1728" s="15" t="s">
        <v>8</v>
      </c>
    </row>
    <row r="1729" spans="1:5" ht="16.5" customHeight="1">
      <c r="A1729" s="13">
        <v>1727</v>
      </c>
      <c r="B1729" s="14" t="s">
        <v>28</v>
      </c>
      <c r="C1729" s="13" t="str">
        <f>"2020196326"</f>
        <v>2020196326</v>
      </c>
      <c r="D1729" s="15">
        <v>65.02</v>
      </c>
      <c r="E1729" s="15" t="s">
        <v>8</v>
      </c>
    </row>
    <row r="1730" spans="1:5" ht="16.5" customHeight="1">
      <c r="A1730" s="13">
        <v>1728</v>
      </c>
      <c r="B1730" s="14" t="s">
        <v>28</v>
      </c>
      <c r="C1730" s="13" t="str">
        <f>"2020195609"</f>
        <v>2020195609</v>
      </c>
      <c r="D1730" s="15">
        <v>65</v>
      </c>
      <c r="E1730" s="15" t="s">
        <v>8</v>
      </c>
    </row>
    <row r="1731" spans="1:5" ht="16.5" customHeight="1">
      <c r="A1731" s="13">
        <v>1729</v>
      </c>
      <c r="B1731" s="14" t="s">
        <v>28</v>
      </c>
      <c r="C1731" s="13" t="str">
        <f>"2020197117"</f>
        <v>2020197117</v>
      </c>
      <c r="D1731" s="15">
        <v>65</v>
      </c>
      <c r="E1731" s="15" t="s">
        <v>8</v>
      </c>
    </row>
    <row r="1732" spans="1:5" ht="16.5" customHeight="1">
      <c r="A1732" s="13">
        <v>1730</v>
      </c>
      <c r="B1732" s="14" t="s">
        <v>28</v>
      </c>
      <c r="C1732" s="13" t="str">
        <f>"2020197302"</f>
        <v>2020197302</v>
      </c>
      <c r="D1732" s="15">
        <v>65</v>
      </c>
      <c r="E1732" s="15" t="s">
        <v>8</v>
      </c>
    </row>
    <row r="1733" spans="1:5" ht="16.5" customHeight="1">
      <c r="A1733" s="13">
        <v>1731</v>
      </c>
      <c r="B1733" s="14" t="s">
        <v>28</v>
      </c>
      <c r="C1733" s="13" t="str">
        <f>"2020196512"</f>
        <v>2020196512</v>
      </c>
      <c r="D1733" s="15">
        <v>64.98</v>
      </c>
      <c r="E1733" s="15" t="s">
        <v>8</v>
      </c>
    </row>
    <row r="1734" spans="1:5" ht="16.5" customHeight="1">
      <c r="A1734" s="13">
        <v>1732</v>
      </c>
      <c r="B1734" s="14" t="s">
        <v>28</v>
      </c>
      <c r="C1734" s="13" t="str">
        <f>"2020195307"</f>
        <v>2020195307</v>
      </c>
      <c r="D1734" s="15">
        <v>64.97</v>
      </c>
      <c r="E1734" s="15" t="s">
        <v>8</v>
      </c>
    </row>
    <row r="1735" spans="1:5" ht="16.5" customHeight="1">
      <c r="A1735" s="13">
        <v>1733</v>
      </c>
      <c r="B1735" s="14" t="s">
        <v>28</v>
      </c>
      <c r="C1735" s="13" t="str">
        <f>"2020195404"</f>
        <v>2020195404</v>
      </c>
      <c r="D1735" s="15">
        <v>64.94</v>
      </c>
      <c r="E1735" s="15" t="s">
        <v>8</v>
      </c>
    </row>
    <row r="1736" spans="1:5" ht="16.5" customHeight="1">
      <c r="A1736" s="13">
        <v>1734</v>
      </c>
      <c r="B1736" s="14" t="s">
        <v>28</v>
      </c>
      <c r="C1736" s="13" t="str">
        <f>"2020195522"</f>
        <v>2020195522</v>
      </c>
      <c r="D1736" s="15">
        <v>64.94</v>
      </c>
      <c r="E1736" s="15" t="s">
        <v>8</v>
      </c>
    </row>
    <row r="1737" spans="1:5" ht="16.5" customHeight="1">
      <c r="A1737" s="13">
        <v>1735</v>
      </c>
      <c r="B1737" s="14" t="s">
        <v>28</v>
      </c>
      <c r="C1737" s="13" t="str">
        <f>"2020195525"</f>
        <v>2020195525</v>
      </c>
      <c r="D1737" s="15">
        <v>64.93</v>
      </c>
      <c r="E1737" s="15" t="s">
        <v>8</v>
      </c>
    </row>
    <row r="1738" spans="1:5" ht="16.5" customHeight="1">
      <c r="A1738" s="13">
        <v>1736</v>
      </c>
      <c r="B1738" s="14" t="s">
        <v>28</v>
      </c>
      <c r="C1738" s="13" t="str">
        <f>"2020196118"</f>
        <v>2020196118</v>
      </c>
      <c r="D1738" s="15">
        <v>64.85</v>
      </c>
      <c r="E1738" s="15" t="s">
        <v>8</v>
      </c>
    </row>
    <row r="1739" spans="1:5" ht="16.5" customHeight="1">
      <c r="A1739" s="13">
        <v>1737</v>
      </c>
      <c r="B1739" s="14" t="s">
        <v>28</v>
      </c>
      <c r="C1739" s="13" t="str">
        <f>"2020195313"</f>
        <v>2020195313</v>
      </c>
      <c r="D1739" s="15">
        <v>64.84</v>
      </c>
      <c r="E1739" s="15" t="s">
        <v>8</v>
      </c>
    </row>
    <row r="1740" spans="1:5" ht="16.5" customHeight="1">
      <c r="A1740" s="13">
        <v>1738</v>
      </c>
      <c r="B1740" s="14" t="s">
        <v>28</v>
      </c>
      <c r="C1740" s="13" t="str">
        <f>"2020197119"</f>
        <v>2020197119</v>
      </c>
      <c r="D1740" s="15">
        <v>64.74</v>
      </c>
      <c r="E1740" s="15" t="s">
        <v>8</v>
      </c>
    </row>
    <row r="1741" spans="1:5" ht="16.5" customHeight="1">
      <c r="A1741" s="13">
        <v>1739</v>
      </c>
      <c r="B1741" s="14" t="s">
        <v>28</v>
      </c>
      <c r="C1741" s="13" t="str">
        <f>"2020196007"</f>
        <v>2020196007</v>
      </c>
      <c r="D1741" s="15">
        <v>64.69</v>
      </c>
      <c r="E1741" s="15" t="s">
        <v>8</v>
      </c>
    </row>
    <row r="1742" spans="1:5" ht="16.5" customHeight="1">
      <c r="A1742" s="13">
        <v>1740</v>
      </c>
      <c r="B1742" s="14" t="s">
        <v>28</v>
      </c>
      <c r="C1742" s="13" t="str">
        <f>"2020196310"</f>
        <v>2020196310</v>
      </c>
      <c r="D1742" s="15">
        <v>64.67</v>
      </c>
      <c r="E1742" s="15" t="s">
        <v>8</v>
      </c>
    </row>
    <row r="1743" spans="1:5" ht="16.5" customHeight="1">
      <c r="A1743" s="13">
        <v>1741</v>
      </c>
      <c r="B1743" s="14" t="s">
        <v>28</v>
      </c>
      <c r="C1743" s="13" t="str">
        <f>"2020197425"</f>
        <v>2020197425</v>
      </c>
      <c r="D1743" s="15">
        <v>64.67</v>
      </c>
      <c r="E1743" s="15" t="s">
        <v>8</v>
      </c>
    </row>
    <row r="1744" spans="1:5" ht="16.5" customHeight="1">
      <c r="A1744" s="13">
        <v>1742</v>
      </c>
      <c r="B1744" s="14" t="s">
        <v>28</v>
      </c>
      <c r="C1744" s="13" t="str">
        <f>"2020195412"</f>
        <v>2020195412</v>
      </c>
      <c r="D1744" s="15">
        <v>64.65</v>
      </c>
      <c r="E1744" s="15" t="s">
        <v>8</v>
      </c>
    </row>
    <row r="1745" spans="1:5" ht="16.5" customHeight="1">
      <c r="A1745" s="13">
        <v>1743</v>
      </c>
      <c r="B1745" s="14" t="s">
        <v>28</v>
      </c>
      <c r="C1745" s="13" t="str">
        <f>"2020195906"</f>
        <v>2020195906</v>
      </c>
      <c r="D1745" s="15">
        <v>64.54</v>
      </c>
      <c r="E1745" s="15" t="s">
        <v>8</v>
      </c>
    </row>
    <row r="1746" spans="1:5" ht="16.5" customHeight="1">
      <c r="A1746" s="13">
        <v>1744</v>
      </c>
      <c r="B1746" s="14" t="s">
        <v>28</v>
      </c>
      <c r="C1746" s="13" t="str">
        <f>"2020196214"</f>
        <v>2020196214</v>
      </c>
      <c r="D1746" s="15">
        <v>64.54</v>
      </c>
      <c r="E1746" s="15" t="s">
        <v>8</v>
      </c>
    </row>
    <row r="1747" spans="1:5" ht="16.5" customHeight="1">
      <c r="A1747" s="13">
        <v>1745</v>
      </c>
      <c r="B1747" s="14" t="s">
        <v>28</v>
      </c>
      <c r="C1747" s="13" t="str">
        <f>"2020195603"</f>
        <v>2020195603</v>
      </c>
      <c r="D1747" s="15">
        <v>64.44</v>
      </c>
      <c r="E1747" s="15" t="s">
        <v>8</v>
      </c>
    </row>
    <row r="1748" spans="1:5" ht="16.5" customHeight="1">
      <c r="A1748" s="13">
        <v>1746</v>
      </c>
      <c r="B1748" s="14" t="s">
        <v>28</v>
      </c>
      <c r="C1748" s="13" t="str">
        <f>"2020197114"</f>
        <v>2020197114</v>
      </c>
      <c r="D1748" s="15">
        <v>64.42</v>
      </c>
      <c r="E1748" s="15" t="s">
        <v>8</v>
      </c>
    </row>
    <row r="1749" spans="1:5" ht="16.5" customHeight="1">
      <c r="A1749" s="13">
        <v>1747</v>
      </c>
      <c r="B1749" s="14" t="s">
        <v>28</v>
      </c>
      <c r="C1749" s="13" t="str">
        <f>"2020195721"</f>
        <v>2020195721</v>
      </c>
      <c r="D1749" s="15">
        <v>64.4</v>
      </c>
      <c r="E1749" s="15" t="s">
        <v>8</v>
      </c>
    </row>
    <row r="1750" spans="1:5" ht="16.5" customHeight="1">
      <c r="A1750" s="13">
        <v>1748</v>
      </c>
      <c r="B1750" s="14" t="s">
        <v>28</v>
      </c>
      <c r="C1750" s="13" t="str">
        <f>"2020197201"</f>
        <v>2020197201</v>
      </c>
      <c r="D1750" s="15">
        <v>64.38</v>
      </c>
      <c r="E1750" s="15" t="s">
        <v>8</v>
      </c>
    </row>
    <row r="1751" spans="1:5" ht="16.5" customHeight="1">
      <c r="A1751" s="13">
        <v>1749</v>
      </c>
      <c r="B1751" s="14" t="s">
        <v>28</v>
      </c>
      <c r="C1751" s="13" t="str">
        <f>"2020195407"</f>
        <v>2020195407</v>
      </c>
      <c r="D1751" s="15">
        <v>64.35</v>
      </c>
      <c r="E1751" s="15" t="s">
        <v>8</v>
      </c>
    </row>
    <row r="1752" spans="1:5" ht="16.5" customHeight="1">
      <c r="A1752" s="13">
        <v>1750</v>
      </c>
      <c r="B1752" s="14" t="s">
        <v>28</v>
      </c>
      <c r="C1752" s="13" t="str">
        <f>"2020197225"</f>
        <v>2020197225</v>
      </c>
      <c r="D1752" s="15">
        <v>64.35</v>
      </c>
      <c r="E1752" s="15" t="s">
        <v>8</v>
      </c>
    </row>
    <row r="1753" spans="1:5" ht="16.5" customHeight="1">
      <c r="A1753" s="13">
        <v>1751</v>
      </c>
      <c r="B1753" s="14" t="s">
        <v>28</v>
      </c>
      <c r="C1753" s="13" t="str">
        <f>"2020197414"</f>
        <v>2020197414</v>
      </c>
      <c r="D1753" s="15">
        <v>64.34</v>
      </c>
      <c r="E1753" s="15" t="s">
        <v>8</v>
      </c>
    </row>
    <row r="1754" spans="1:5" ht="16.5" customHeight="1">
      <c r="A1754" s="13">
        <v>1752</v>
      </c>
      <c r="B1754" s="14" t="s">
        <v>28</v>
      </c>
      <c r="C1754" s="13" t="str">
        <f>"2020196017"</f>
        <v>2020196017</v>
      </c>
      <c r="D1754" s="15">
        <v>64.27</v>
      </c>
      <c r="E1754" s="15" t="s">
        <v>8</v>
      </c>
    </row>
    <row r="1755" spans="1:5" ht="16.5" customHeight="1">
      <c r="A1755" s="13">
        <v>1753</v>
      </c>
      <c r="B1755" s="14" t="s">
        <v>28</v>
      </c>
      <c r="C1755" s="13" t="str">
        <f>"2020196229"</f>
        <v>2020196229</v>
      </c>
      <c r="D1755" s="15">
        <v>64.27</v>
      </c>
      <c r="E1755" s="15" t="s">
        <v>8</v>
      </c>
    </row>
    <row r="1756" spans="1:5" ht="16.5" customHeight="1">
      <c r="A1756" s="13">
        <v>1754</v>
      </c>
      <c r="B1756" s="14" t="s">
        <v>28</v>
      </c>
      <c r="C1756" s="13" t="str">
        <f>"2020196105"</f>
        <v>2020196105</v>
      </c>
      <c r="D1756" s="15">
        <v>64.26</v>
      </c>
      <c r="E1756" s="15" t="s">
        <v>8</v>
      </c>
    </row>
    <row r="1757" spans="1:5" ht="16.5" customHeight="1">
      <c r="A1757" s="13">
        <v>1755</v>
      </c>
      <c r="B1757" s="14" t="s">
        <v>28</v>
      </c>
      <c r="C1757" s="13" t="str">
        <f>"2020195604"</f>
        <v>2020195604</v>
      </c>
      <c r="D1757" s="15">
        <v>64.19</v>
      </c>
      <c r="E1757" s="15" t="s">
        <v>8</v>
      </c>
    </row>
    <row r="1758" spans="1:5" ht="16.5" customHeight="1">
      <c r="A1758" s="13">
        <v>1756</v>
      </c>
      <c r="B1758" s="14" t="s">
        <v>28</v>
      </c>
      <c r="C1758" s="13" t="str">
        <f>"2020196807"</f>
        <v>2020196807</v>
      </c>
      <c r="D1758" s="15">
        <v>64.19</v>
      </c>
      <c r="E1758" s="15" t="s">
        <v>8</v>
      </c>
    </row>
    <row r="1759" spans="1:5" ht="16.5" customHeight="1">
      <c r="A1759" s="13">
        <v>1757</v>
      </c>
      <c r="B1759" s="14" t="s">
        <v>28</v>
      </c>
      <c r="C1759" s="13" t="str">
        <f>"2020196915"</f>
        <v>2020196915</v>
      </c>
      <c r="D1759" s="15">
        <v>64.19</v>
      </c>
      <c r="E1759" s="15" t="s">
        <v>8</v>
      </c>
    </row>
    <row r="1760" spans="1:5" ht="16.5" customHeight="1">
      <c r="A1760" s="13">
        <v>1758</v>
      </c>
      <c r="B1760" s="14" t="s">
        <v>28</v>
      </c>
      <c r="C1760" s="13" t="str">
        <f>"2020195925"</f>
        <v>2020195925</v>
      </c>
      <c r="D1760" s="15">
        <v>64.13</v>
      </c>
      <c r="E1760" s="15" t="s">
        <v>8</v>
      </c>
    </row>
    <row r="1761" spans="1:5" ht="16.5" customHeight="1">
      <c r="A1761" s="13">
        <v>1759</v>
      </c>
      <c r="B1761" s="14" t="s">
        <v>28</v>
      </c>
      <c r="C1761" s="13" t="str">
        <f>"2020195507"</f>
        <v>2020195507</v>
      </c>
      <c r="D1761" s="15">
        <v>64.09</v>
      </c>
      <c r="E1761" s="15" t="s">
        <v>8</v>
      </c>
    </row>
    <row r="1762" spans="1:5" ht="16.5" customHeight="1">
      <c r="A1762" s="13">
        <v>1760</v>
      </c>
      <c r="B1762" s="14" t="s">
        <v>28</v>
      </c>
      <c r="C1762" s="13" t="str">
        <f>"2020195812"</f>
        <v>2020195812</v>
      </c>
      <c r="D1762" s="15">
        <v>63.98</v>
      </c>
      <c r="E1762" s="15" t="s">
        <v>8</v>
      </c>
    </row>
    <row r="1763" spans="1:5" ht="16.5" customHeight="1">
      <c r="A1763" s="13">
        <v>1761</v>
      </c>
      <c r="B1763" s="14" t="s">
        <v>28</v>
      </c>
      <c r="C1763" s="13" t="str">
        <f>"2020197012"</f>
        <v>2020197012</v>
      </c>
      <c r="D1763" s="15">
        <v>63.94</v>
      </c>
      <c r="E1763" s="15" t="s">
        <v>8</v>
      </c>
    </row>
    <row r="1764" spans="1:5" ht="16.5" customHeight="1">
      <c r="A1764" s="13">
        <v>1762</v>
      </c>
      <c r="B1764" s="14" t="s">
        <v>28</v>
      </c>
      <c r="C1764" s="13" t="str">
        <f>"2020195416"</f>
        <v>2020195416</v>
      </c>
      <c r="D1764" s="15">
        <v>63.93</v>
      </c>
      <c r="E1764" s="15" t="s">
        <v>8</v>
      </c>
    </row>
    <row r="1765" spans="1:5" ht="16.5" customHeight="1">
      <c r="A1765" s="13">
        <v>1763</v>
      </c>
      <c r="B1765" s="14" t="s">
        <v>28</v>
      </c>
      <c r="C1765" s="13" t="str">
        <f>"2020196402"</f>
        <v>2020196402</v>
      </c>
      <c r="D1765" s="15">
        <v>63.93</v>
      </c>
      <c r="E1765" s="15" t="s">
        <v>8</v>
      </c>
    </row>
    <row r="1766" spans="1:5" ht="16.5" customHeight="1">
      <c r="A1766" s="13">
        <v>1764</v>
      </c>
      <c r="B1766" s="14" t="s">
        <v>28</v>
      </c>
      <c r="C1766" s="13" t="str">
        <f>"2020196316"</f>
        <v>2020196316</v>
      </c>
      <c r="D1766" s="15">
        <v>63.83</v>
      </c>
      <c r="E1766" s="15" t="s">
        <v>8</v>
      </c>
    </row>
    <row r="1767" spans="1:5" ht="16.5" customHeight="1">
      <c r="A1767" s="13">
        <v>1765</v>
      </c>
      <c r="B1767" s="14" t="s">
        <v>28</v>
      </c>
      <c r="C1767" s="13" t="str">
        <f>"2020196031"</f>
        <v>2020196031</v>
      </c>
      <c r="D1767" s="15">
        <v>63.74</v>
      </c>
      <c r="E1767" s="15" t="s">
        <v>8</v>
      </c>
    </row>
    <row r="1768" spans="1:5" ht="16.5" customHeight="1">
      <c r="A1768" s="13">
        <v>1766</v>
      </c>
      <c r="B1768" s="14" t="s">
        <v>28</v>
      </c>
      <c r="C1768" s="13" t="str">
        <f>"2020195826"</f>
        <v>2020195826</v>
      </c>
      <c r="D1768" s="15">
        <v>63.73</v>
      </c>
      <c r="E1768" s="15" t="s">
        <v>8</v>
      </c>
    </row>
    <row r="1769" spans="1:5" ht="16.5" customHeight="1">
      <c r="A1769" s="13">
        <v>1767</v>
      </c>
      <c r="B1769" s="14" t="s">
        <v>28</v>
      </c>
      <c r="C1769" s="13" t="str">
        <f>"2020196211"</f>
        <v>2020196211</v>
      </c>
      <c r="D1769" s="15">
        <v>63.69</v>
      </c>
      <c r="E1769" s="15" t="s">
        <v>8</v>
      </c>
    </row>
    <row r="1770" spans="1:5" ht="16.5" customHeight="1">
      <c r="A1770" s="13">
        <v>1768</v>
      </c>
      <c r="B1770" s="14" t="s">
        <v>28</v>
      </c>
      <c r="C1770" s="13" t="str">
        <f>"2020196003"</f>
        <v>2020196003</v>
      </c>
      <c r="D1770" s="15">
        <v>63.68</v>
      </c>
      <c r="E1770" s="15" t="s">
        <v>8</v>
      </c>
    </row>
    <row r="1771" spans="1:5" ht="16.5" customHeight="1">
      <c r="A1771" s="13">
        <v>1769</v>
      </c>
      <c r="B1771" s="14" t="s">
        <v>28</v>
      </c>
      <c r="C1771" s="13" t="str">
        <f>"2020196822"</f>
        <v>2020196822</v>
      </c>
      <c r="D1771" s="15">
        <v>63.68</v>
      </c>
      <c r="E1771" s="15" t="s">
        <v>8</v>
      </c>
    </row>
    <row r="1772" spans="1:5" ht="16.5" customHeight="1">
      <c r="A1772" s="13">
        <v>1770</v>
      </c>
      <c r="B1772" s="14" t="s">
        <v>28</v>
      </c>
      <c r="C1772" s="13" t="str">
        <f>"2020196630"</f>
        <v>2020196630</v>
      </c>
      <c r="D1772" s="15">
        <v>63.56</v>
      </c>
      <c r="E1772" s="15" t="s">
        <v>8</v>
      </c>
    </row>
    <row r="1773" spans="1:5" ht="16.5" customHeight="1">
      <c r="A1773" s="13">
        <v>1771</v>
      </c>
      <c r="B1773" s="14" t="s">
        <v>28</v>
      </c>
      <c r="C1773" s="13" t="str">
        <f>"2020197010"</f>
        <v>2020197010</v>
      </c>
      <c r="D1773" s="15">
        <v>63.53</v>
      </c>
      <c r="E1773" s="15" t="s">
        <v>8</v>
      </c>
    </row>
    <row r="1774" spans="1:5" ht="16.5" customHeight="1">
      <c r="A1774" s="13">
        <v>1772</v>
      </c>
      <c r="B1774" s="14" t="s">
        <v>28</v>
      </c>
      <c r="C1774" s="13" t="str">
        <f>"2020196925"</f>
        <v>2020196925</v>
      </c>
      <c r="D1774" s="15">
        <v>63.46</v>
      </c>
      <c r="E1774" s="15" t="s">
        <v>8</v>
      </c>
    </row>
    <row r="1775" spans="1:5" ht="16.5" customHeight="1">
      <c r="A1775" s="13">
        <v>1773</v>
      </c>
      <c r="B1775" s="14" t="s">
        <v>28</v>
      </c>
      <c r="C1775" s="13" t="str">
        <f>"2020195409"</f>
        <v>2020195409</v>
      </c>
      <c r="D1775" s="15">
        <v>63.42</v>
      </c>
      <c r="E1775" s="15" t="s">
        <v>8</v>
      </c>
    </row>
    <row r="1776" spans="1:5" ht="16.5" customHeight="1">
      <c r="A1776" s="13">
        <v>1774</v>
      </c>
      <c r="B1776" s="14" t="s">
        <v>28</v>
      </c>
      <c r="C1776" s="13" t="str">
        <f>"2020197413"</f>
        <v>2020197413</v>
      </c>
      <c r="D1776" s="15">
        <v>63.35</v>
      </c>
      <c r="E1776" s="15" t="s">
        <v>8</v>
      </c>
    </row>
    <row r="1777" spans="1:5" ht="16.5" customHeight="1">
      <c r="A1777" s="13">
        <v>1775</v>
      </c>
      <c r="B1777" s="14" t="s">
        <v>28</v>
      </c>
      <c r="C1777" s="13" t="str">
        <f>"2020195601"</f>
        <v>2020195601</v>
      </c>
      <c r="D1777" s="15">
        <v>63.28</v>
      </c>
      <c r="E1777" s="15" t="s">
        <v>8</v>
      </c>
    </row>
    <row r="1778" spans="1:5" ht="16.5" customHeight="1">
      <c r="A1778" s="13">
        <v>1776</v>
      </c>
      <c r="B1778" s="14" t="s">
        <v>28</v>
      </c>
      <c r="C1778" s="13" t="str">
        <f>"2020197330"</f>
        <v>2020197330</v>
      </c>
      <c r="D1778" s="15">
        <v>63.27</v>
      </c>
      <c r="E1778" s="15" t="s">
        <v>8</v>
      </c>
    </row>
    <row r="1779" spans="1:5" ht="16.5" customHeight="1">
      <c r="A1779" s="13">
        <v>1777</v>
      </c>
      <c r="B1779" s="14" t="s">
        <v>28</v>
      </c>
      <c r="C1779" s="13" t="str">
        <f>"2020195505"</f>
        <v>2020195505</v>
      </c>
      <c r="D1779" s="15">
        <v>63.26</v>
      </c>
      <c r="E1779" s="15" t="s">
        <v>8</v>
      </c>
    </row>
    <row r="1780" spans="1:5" ht="16.5" customHeight="1">
      <c r="A1780" s="13">
        <v>1778</v>
      </c>
      <c r="B1780" s="14" t="s">
        <v>28</v>
      </c>
      <c r="C1780" s="13" t="str">
        <f>"2020195321"</f>
        <v>2020195321</v>
      </c>
      <c r="D1780" s="15">
        <v>63.25</v>
      </c>
      <c r="E1780" s="15" t="s">
        <v>8</v>
      </c>
    </row>
    <row r="1781" spans="1:5" ht="16.5" customHeight="1">
      <c r="A1781" s="13">
        <v>1779</v>
      </c>
      <c r="B1781" s="14" t="s">
        <v>28</v>
      </c>
      <c r="C1781" s="13" t="str">
        <f>"2020196314"</f>
        <v>2020196314</v>
      </c>
      <c r="D1781" s="15">
        <v>63.23</v>
      </c>
      <c r="E1781" s="15" t="s">
        <v>8</v>
      </c>
    </row>
    <row r="1782" spans="1:5" ht="16.5" customHeight="1">
      <c r="A1782" s="13">
        <v>1780</v>
      </c>
      <c r="B1782" s="14" t="s">
        <v>28</v>
      </c>
      <c r="C1782" s="13" t="str">
        <f>"2020196917"</f>
        <v>2020196917</v>
      </c>
      <c r="D1782" s="15">
        <v>63.21</v>
      </c>
      <c r="E1782" s="15" t="s">
        <v>8</v>
      </c>
    </row>
    <row r="1783" spans="1:5" ht="16.5" customHeight="1">
      <c r="A1783" s="13">
        <v>1781</v>
      </c>
      <c r="B1783" s="14" t="s">
        <v>28</v>
      </c>
      <c r="C1783" s="13" t="str">
        <f>"2020196008"</f>
        <v>2020196008</v>
      </c>
      <c r="D1783" s="15">
        <v>63.19</v>
      </c>
      <c r="E1783" s="15" t="s">
        <v>8</v>
      </c>
    </row>
    <row r="1784" spans="1:5" ht="16.5" customHeight="1">
      <c r="A1784" s="13">
        <v>1782</v>
      </c>
      <c r="B1784" s="14" t="s">
        <v>28</v>
      </c>
      <c r="C1784" s="13" t="str">
        <f>"2020197028"</f>
        <v>2020197028</v>
      </c>
      <c r="D1784" s="15">
        <v>63.18</v>
      </c>
      <c r="E1784" s="15" t="s">
        <v>8</v>
      </c>
    </row>
    <row r="1785" spans="1:5" ht="16.5" customHeight="1">
      <c r="A1785" s="13">
        <v>1783</v>
      </c>
      <c r="B1785" s="14" t="s">
        <v>28</v>
      </c>
      <c r="C1785" s="13" t="str">
        <f>"2020195902"</f>
        <v>2020195902</v>
      </c>
      <c r="D1785" s="15">
        <v>63.17</v>
      </c>
      <c r="E1785" s="15" t="s">
        <v>8</v>
      </c>
    </row>
    <row r="1786" spans="1:5" ht="16.5" customHeight="1">
      <c r="A1786" s="13">
        <v>1784</v>
      </c>
      <c r="B1786" s="14" t="s">
        <v>28</v>
      </c>
      <c r="C1786" s="13" t="str">
        <f>"2020196330"</f>
        <v>2020196330</v>
      </c>
      <c r="D1786" s="15">
        <v>63.12</v>
      </c>
      <c r="E1786" s="15" t="s">
        <v>8</v>
      </c>
    </row>
    <row r="1787" spans="1:5" ht="16.5" customHeight="1">
      <c r="A1787" s="13">
        <v>1785</v>
      </c>
      <c r="B1787" s="14" t="s">
        <v>28</v>
      </c>
      <c r="C1787" s="13" t="str">
        <f>"2020196507"</f>
        <v>2020196507</v>
      </c>
      <c r="D1787" s="15">
        <v>63.12</v>
      </c>
      <c r="E1787" s="15" t="s">
        <v>8</v>
      </c>
    </row>
    <row r="1788" spans="1:5" ht="16.5" customHeight="1">
      <c r="A1788" s="13">
        <v>1786</v>
      </c>
      <c r="B1788" s="14" t="s">
        <v>28</v>
      </c>
      <c r="C1788" s="13" t="str">
        <f>"2020195820"</f>
        <v>2020195820</v>
      </c>
      <c r="D1788" s="15">
        <v>63.08</v>
      </c>
      <c r="E1788" s="15" t="s">
        <v>8</v>
      </c>
    </row>
    <row r="1789" spans="1:5" ht="16.5" customHeight="1">
      <c r="A1789" s="13">
        <v>1787</v>
      </c>
      <c r="B1789" s="14" t="s">
        <v>28</v>
      </c>
      <c r="C1789" s="13" t="str">
        <f>"2020195719"</f>
        <v>2020195719</v>
      </c>
      <c r="D1789" s="15">
        <v>63.07</v>
      </c>
      <c r="E1789" s="15" t="s">
        <v>8</v>
      </c>
    </row>
    <row r="1790" spans="1:5" ht="16.5" customHeight="1">
      <c r="A1790" s="13">
        <v>1788</v>
      </c>
      <c r="B1790" s="14" t="s">
        <v>28</v>
      </c>
      <c r="C1790" s="13" t="str">
        <f>"2020195816"</f>
        <v>2020195816</v>
      </c>
      <c r="D1790" s="15">
        <v>63.02</v>
      </c>
      <c r="E1790" s="15" t="s">
        <v>8</v>
      </c>
    </row>
    <row r="1791" spans="1:5" ht="16.5" customHeight="1">
      <c r="A1791" s="13">
        <v>1789</v>
      </c>
      <c r="B1791" s="14" t="s">
        <v>28</v>
      </c>
      <c r="C1791" s="13" t="str">
        <f>"2020197001"</f>
        <v>2020197001</v>
      </c>
      <c r="D1791" s="15">
        <v>63.02</v>
      </c>
      <c r="E1791" s="15" t="s">
        <v>8</v>
      </c>
    </row>
    <row r="1792" spans="1:5" ht="16.5" customHeight="1">
      <c r="A1792" s="13">
        <v>1790</v>
      </c>
      <c r="B1792" s="14" t="s">
        <v>28</v>
      </c>
      <c r="C1792" s="13" t="str">
        <f>"2020195805"</f>
        <v>2020195805</v>
      </c>
      <c r="D1792" s="15">
        <v>63.01</v>
      </c>
      <c r="E1792" s="15" t="s">
        <v>8</v>
      </c>
    </row>
    <row r="1793" spans="1:5" ht="16.5" customHeight="1">
      <c r="A1793" s="13">
        <v>1791</v>
      </c>
      <c r="B1793" s="14" t="s">
        <v>28</v>
      </c>
      <c r="C1793" s="13" t="str">
        <f>"2020196122"</f>
        <v>2020196122</v>
      </c>
      <c r="D1793" s="15">
        <v>62.97</v>
      </c>
      <c r="E1793" s="15" t="s">
        <v>8</v>
      </c>
    </row>
    <row r="1794" spans="1:5" ht="16.5" customHeight="1">
      <c r="A1794" s="13">
        <v>1792</v>
      </c>
      <c r="B1794" s="14" t="s">
        <v>28</v>
      </c>
      <c r="C1794" s="13" t="str">
        <f>"2020195817"</f>
        <v>2020195817</v>
      </c>
      <c r="D1794" s="15">
        <v>62.95</v>
      </c>
      <c r="E1794" s="15" t="s">
        <v>8</v>
      </c>
    </row>
    <row r="1795" spans="1:5" ht="16.5" customHeight="1">
      <c r="A1795" s="13">
        <v>1793</v>
      </c>
      <c r="B1795" s="14" t="s">
        <v>28</v>
      </c>
      <c r="C1795" s="13" t="str">
        <f>"2020195712"</f>
        <v>2020195712</v>
      </c>
      <c r="D1795" s="15">
        <v>62.94</v>
      </c>
      <c r="E1795" s="15" t="s">
        <v>8</v>
      </c>
    </row>
    <row r="1796" spans="1:5" ht="16.5" customHeight="1">
      <c r="A1796" s="13">
        <v>1794</v>
      </c>
      <c r="B1796" s="14" t="s">
        <v>28</v>
      </c>
      <c r="C1796" s="13" t="str">
        <f>"2020197326"</f>
        <v>2020197326</v>
      </c>
      <c r="D1796" s="15">
        <v>62.91</v>
      </c>
      <c r="E1796" s="15" t="s">
        <v>8</v>
      </c>
    </row>
    <row r="1797" spans="1:5" ht="16.5" customHeight="1">
      <c r="A1797" s="13">
        <v>1795</v>
      </c>
      <c r="B1797" s="14" t="s">
        <v>28</v>
      </c>
      <c r="C1797" s="13" t="str">
        <f>"2020196431"</f>
        <v>2020196431</v>
      </c>
      <c r="D1797" s="15">
        <v>62.9</v>
      </c>
      <c r="E1797" s="15" t="s">
        <v>8</v>
      </c>
    </row>
    <row r="1798" spans="1:5" ht="16.5" customHeight="1">
      <c r="A1798" s="13">
        <v>1796</v>
      </c>
      <c r="B1798" s="14" t="s">
        <v>28</v>
      </c>
      <c r="C1798" s="13" t="str">
        <f>"2020197325"</f>
        <v>2020197325</v>
      </c>
      <c r="D1798" s="15">
        <v>62.85</v>
      </c>
      <c r="E1798" s="15" t="s">
        <v>8</v>
      </c>
    </row>
    <row r="1799" spans="1:5" ht="16.5" customHeight="1">
      <c r="A1799" s="13">
        <v>1797</v>
      </c>
      <c r="B1799" s="14" t="s">
        <v>28</v>
      </c>
      <c r="C1799" s="13" t="str">
        <f>"2020196026"</f>
        <v>2020196026</v>
      </c>
      <c r="D1799" s="15">
        <v>62.83</v>
      </c>
      <c r="E1799" s="15" t="s">
        <v>8</v>
      </c>
    </row>
    <row r="1800" spans="1:5" ht="16.5" customHeight="1">
      <c r="A1800" s="13">
        <v>1798</v>
      </c>
      <c r="B1800" s="14" t="s">
        <v>28</v>
      </c>
      <c r="C1800" s="13" t="str">
        <f>"2020197217"</f>
        <v>2020197217</v>
      </c>
      <c r="D1800" s="15">
        <v>62.83</v>
      </c>
      <c r="E1800" s="15" t="s">
        <v>8</v>
      </c>
    </row>
    <row r="1801" spans="1:5" ht="16.5" customHeight="1">
      <c r="A1801" s="13">
        <v>1799</v>
      </c>
      <c r="B1801" s="14" t="s">
        <v>28</v>
      </c>
      <c r="C1801" s="13" t="str">
        <f>"2020195502"</f>
        <v>2020195502</v>
      </c>
      <c r="D1801" s="15">
        <v>62.78</v>
      </c>
      <c r="E1801" s="15" t="s">
        <v>8</v>
      </c>
    </row>
    <row r="1802" spans="1:5" ht="16.5" customHeight="1">
      <c r="A1802" s="13">
        <v>1800</v>
      </c>
      <c r="B1802" s="14" t="s">
        <v>28</v>
      </c>
      <c r="C1802" s="13" t="str">
        <f>"2020196005"</f>
        <v>2020196005</v>
      </c>
      <c r="D1802" s="15">
        <v>62.74</v>
      </c>
      <c r="E1802" s="15" t="s">
        <v>8</v>
      </c>
    </row>
    <row r="1803" spans="1:5" ht="16.5" customHeight="1">
      <c r="A1803" s="13">
        <v>1801</v>
      </c>
      <c r="B1803" s="14" t="s">
        <v>28</v>
      </c>
      <c r="C1803" s="13" t="str">
        <f>"2020196418"</f>
        <v>2020196418</v>
      </c>
      <c r="D1803" s="15">
        <v>62.73</v>
      </c>
      <c r="E1803" s="15" t="s">
        <v>8</v>
      </c>
    </row>
    <row r="1804" spans="1:5" ht="16.5" customHeight="1">
      <c r="A1804" s="13">
        <v>1802</v>
      </c>
      <c r="B1804" s="14" t="s">
        <v>28</v>
      </c>
      <c r="C1804" s="13" t="str">
        <f>"2020197127"</f>
        <v>2020197127</v>
      </c>
      <c r="D1804" s="15">
        <v>62.67</v>
      </c>
      <c r="E1804" s="15" t="s">
        <v>8</v>
      </c>
    </row>
    <row r="1805" spans="1:5" ht="16.5" customHeight="1">
      <c r="A1805" s="13">
        <v>1803</v>
      </c>
      <c r="B1805" s="14" t="s">
        <v>28</v>
      </c>
      <c r="C1805" s="13" t="str">
        <f>"2020195326"</f>
        <v>2020195326</v>
      </c>
      <c r="D1805" s="15">
        <v>62.66</v>
      </c>
      <c r="E1805" s="15" t="s">
        <v>8</v>
      </c>
    </row>
    <row r="1806" spans="1:5" ht="16.5" customHeight="1">
      <c r="A1806" s="13">
        <v>1804</v>
      </c>
      <c r="B1806" s="14" t="s">
        <v>28</v>
      </c>
      <c r="C1806" s="13" t="str">
        <f>"2020196125"</f>
        <v>2020196125</v>
      </c>
      <c r="D1806" s="15">
        <v>62.58</v>
      </c>
      <c r="E1806" s="15" t="s">
        <v>8</v>
      </c>
    </row>
    <row r="1807" spans="1:5" ht="16.5" customHeight="1">
      <c r="A1807" s="13">
        <v>1805</v>
      </c>
      <c r="B1807" s="14" t="s">
        <v>28</v>
      </c>
      <c r="C1807" s="13" t="str">
        <f>"2020196916"</f>
        <v>2020196916</v>
      </c>
      <c r="D1807" s="15">
        <v>62.57</v>
      </c>
      <c r="E1807" s="15" t="s">
        <v>8</v>
      </c>
    </row>
    <row r="1808" spans="1:5" ht="16.5" customHeight="1">
      <c r="A1808" s="13">
        <v>1806</v>
      </c>
      <c r="B1808" s="14" t="s">
        <v>28</v>
      </c>
      <c r="C1808" s="13" t="str">
        <f>"2020195524"</f>
        <v>2020195524</v>
      </c>
      <c r="D1808" s="15">
        <v>62.56</v>
      </c>
      <c r="E1808" s="15" t="s">
        <v>8</v>
      </c>
    </row>
    <row r="1809" spans="1:5" ht="16.5" customHeight="1">
      <c r="A1809" s="13">
        <v>1807</v>
      </c>
      <c r="B1809" s="14" t="s">
        <v>28</v>
      </c>
      <c r="C1809" s="13" t="str">
        <f>"2020196702"</f>
        <v>2020196702</v>
      </c>
      <c r="D1809" s="15">
        <v>62.54</v>
      </c>
      <c r="E1809" s="15" t="s">
        <v>8</v>
      </c>
    </row>
    <row r="1810" spans="1:5" ht="16.5" customHeight="1">
      <c r="A1810" s="13">
        <v>1808</v>
      </c>
      <c r="B1810" s="14" t="s">
        <v>28</v>
      </c>
      <c r="C1810" s="13" t="str">
        <f>"2020195722"</f>
        <v>2020195722</v>
      </c>
      <c r="D1810" s="15">
        <v>62.53</v>
      </c>
      <c r="E1810" s="15" t="s">
        <v>8</v>
      </c>
    </row>
    <row r="1811" spans="1:5" ht="16.5" customHeight="1">
      <c r="A1811" s="13">
        <v>1809</v>
      </c>
      <c r="B1811" s="14" t="s">
        <v>28</v>
      </c>
      <c r="C1811" s="13" t="str">
        <f>"2020196827"</f>
        <v>2020196827</v>
      </c>
      <c r="D1811" s="15">
        <v>62.49</v>
      </c>
      <c r="E1811" s="15" t="s">
        <v>8</v>
      </c>
    </row>
    <row r="1812" spans="1:5" ht="16.5" customHeight="1">
      <c r="A1812" s="13">
        <v>1810</v>
      </c>
      <c r="B1812" s="14" t="s">
        <v>28</v>
      </c>
      <c r="C1812" s="13" t="str">
        <f>"2020197016"</f>
        <v>2020197016</v>
      </c>
      <c r="D1812" s="15">
        <v>62.48</v>
      </c>
      <c r="E1812" s="15" t="s">
        <v>8</v>
      </c>
    </row>
    <row r="1813" spans="1:5" ht="16.5" customHeight="1">
      <c r="A1813" s="13">
        <v>1811</v>
      </c>
      <c r="B1813" s="14" t="s">
        <v>28</v>
      </c>
      <c r="C1813" s="13" t="str">
        <f>"2020196911"</f>
        <v>2020196911</v>
      </c>
      <c r="D1813" s="15">
        <v>62.47</v>
      </c>
      <c r="E1813" s="15" t="s">
        <v>8</v>
      </c>
    </row>
    <row r="1814" spans="1:5" ht="16.5" customHeight="1">
      <c r="A1814" s="13">
        <v>1812</v>
      </c>
      <c r="B1814" s="14" t="s">
        <v>28</v>
      </c>
      <c r="C1814" s="13" t="str">
        <f>"2020196801"</f>
        <v>2020196801</v>
      </c>
      <c r="D1814" s="15">
        <v>62.43</v>
      </c>
      <c r="E1814" s="15" t="s">
        <v>8</v>
      </c>
    </row>
    <row r="1815" spans="1:5" ht="16.5" customHeight="1">
      <c r="A1815" s="13">
        <v>1813</v>
      </c>
      <c r="B1815" s="14" t="s">
        <v>28</v>
      </c>
      <c r="C1815" s="13" t="str">
        <f>"2020196913"</f>
        <v>2020196913</v>
      </c>
      <c r="D1815" s="15">
        <v>62.43</v>
      </c>
      <c r="E1815" s="15" t="s">
        <v>8</v>
      </c>
    </row>
    <row r="1816" spans="1:5" ht="16.5" customHeight="1">
      <c r="A1816" s="13">
        <v>1814</v>
      </c>
      <c r="B1816" s="14" t="s">
        <v>28</v>
      </c>
      <c r="C1816" s="13" t="str">
        <f>"2020197315"</f>
        <v>2020197315</v>
      </c>
      <c r="D1816" s="15">
        <v>62.42</v>
      </c>
      <c r="E1816" s="15" t="s">
        <v>8</v>
      </c>
    </row>
    <row r="1817" spans="1:5" ht="16.5" customHeight="1">
      <c r="A1817" s="13">
        <v>1815</v>
      </c>
      <c r="B1817" s="14" t="s">
        <v>28</v>
      </c>
      <c r="C1817" s="13" t="str">
        <f>"2020196205"</f>
        <v>2020196205</v>
      </c>
      <c r="D1817" s="15">
        <v>62.39</v>
      </c>
      <c r="E1817" s="15" t="s">
        <v>8</v>
      </c>
    </row>
    <row r="1818" spans="1:5" ht="16.5" customHeight="1">
      <c r="A1818" s="13">
        <v>1816</v>
      </c>
      <c r="B1818" s="14" t="s">
        <v>28</v>
      </c>
      <c r="C1818" s="13" t="str">
        <f>"2020196804"</f>
        <v>2020196804</v>
      </c>
      <c r="D1818" s="15">
        <v>62.37</v>
      </c>
      <c r="E1818" s="15" t="s">
        <v>8</v>
      </c>
    </row>
    <row r="1819" spans="1:5" ht="16.5" customHeight="1">
      <c r="A1819" s="13">
        <v>1817</v>
      </c>
      <c r="B1819" s="14" t="s">
        <v>28</v>
      </c>
      <c r="C1819" s="13" t="str">
        <f>"2020195917"</f>
        <v>2020195917</v>
      </c>
      <c r="D1819" s="15">
        <v>62.34</v>
      </c>
      <c r="E1819" s="15" t="s">
        <v>8</v>
      </c>
    </row>
    <row r="1820" spans="1:5" ht="16.5" customHeight="1">
      <c r="A1820" s="13">
        <v>1818</v>
      </c>
      <c r="B1820" s="14" t="s">
        <v>28</v>
      </c>
      <c r="C1820" s="13" t="str">
        <f>"2020197224"</f>
        <v>2020197224</v>
      </c>
      <c r="D1820" s="15">
        <v>62.32</v>
      </c>
      <c r="E1820" s="15" t="s">
        <v>8</v>
      </c>
    </row>
    <row r="1821" spans="1:5" ht="16.5" customHeight="1">
      <c r="A1821" s="13">
        <v>1819</v>
      </c>
      <c r="B1821" s="14" t="s">
        <v>28</v>
      </c>
      <c r="C1821" s="13" t="str">
        <f>"2020195926"</f>
        <v>2020195926</v>
      </c>
      <c r="D1821" s="15">
        <v>62.27</v>
      </c>
      <c r="E1821" s="15" t="s">
        <v>8</v>
      </c>
    </row>
    <row r="1822" spans="1:5" ht="16.5" customHeight="1">
      <c r="A1822" s="13">
        <v>1820</v>
      </c>
      <c r="B1822" s="14" t="s">
        <v>28</v>
      </c>
      <c r="C1822" s="13" t="str">
        <f>"2020195420"</f>
        <v>2020195420</v>
      </c>
      <c r="D1822" s="15">
        <v>62.18</v>
      </c>
      <c r="E1822" s="15" t="s">
        <v>8</v>
      </c>
    </row>
    <row r="1823" spans="1:5" ht="16.5" customHeight="1">
      <c r="A1823" s="13">
        <v>1821</v>
      </c>
      <c r="B1823" s="14" t="s">
        <v>28</v>
      </c>
      <c r="C1823" s="13" t="str">
        <f>"2020197107"</f>
        <v>2020197107</v>
      </c>
      <c r="D1823" s="15">
        <v>62.18</v>
      </c>
      <c r="E1823" s="15" t="s">
        <v>8</v>
      </c>
    </row>
    <row r="1824" spans="1:5" ht="16.5" customHeight="1">
      <c r="A1824" s="13">
        <v>1822</v>
      </c>
      <c r="B1824" s="14" t="s">
        <v>28</v>
      </c>
      <c r="C1824" s="13" t="str">
        <f>"2020196904"</f>
        <v>2020196904</v>
      </c>
      <c r="D1824" s="15">
        <v>62.17</v>
      </c>
      <c r="E1824" s="15" t="s">
        <v>8</v>
      </c>
    </row>
    <row r="1825" spans="1:5" ht="16.5" customHeight="1">
      <c r="A1825" s="13">
        <v>1823</v>
      </c>
      <c r="B1825" s="14" t="s">
        <v>28</v>
      </c>
      <c r="C1825" s="13" t="str">
        <f>"2020197002"</f>
        <v>2020197002</v>
      </c>
      <c r="D1825" s="15">
        <v>62.16</v>
      </c>
      <c r="E1825" s="15" t="s">
        <v>8</v>
      </c>
    </row>
    <row r="1826" spans="1:5" ht="16.5" customHeight="1">
      <c r="A1826" s="13">
        <v>1824</v>
      </c>
      <c r="B1826" s="14" t="s">
        <v>28</v>
      </c>
      <c r="C1826" s="13" t="str">
        <f>"2020196009"</f>
        <v>2020196009</v>
      </c>
      <c r="D1826" s="15">
        <v>62.15</v>
      </c>
      <c r="E1826" s="15" t="s">
        <v>8</v>
      </c>
    </row>
    <row r="1827" spans="1:5" ht="16.5" customHeight="1">
      <c r="A1827" s="13">
        <v>1825</v>
      </c>
      <c r="B1827" s="14" t="s">
        <v>28</v>
      </c>
      <c r="C1827" s="13" t="str">
        <f>"2020196601"</f>
        <v>2020196601</v>
      </c>
      <c r="D1827" s="15">
        <v>62.08</v>
      </c>
      <c r="E1827" s="15" t="s">
        <v>8</v>
      </c>
    </row>
    <row r="1828" spans="1:5" ht="16.5" customHeight="1">
      <c r="A1828" s="13">
        <v>1826</v>
      </c>
      <c r="B1828" s="14" t="s">
        <v>28</v>
      </c>
      <c r="C1828" s="13" t="str">
        <f>"2020195810"</f>
        <v>2020195810</v>
      </c>
      <c r="D1828" s="15">
        <v>61.99</v>
      </c>
      <c r="E1828" s="15" t="s">
        <v>8</v>
      </c>
    </row>
    <row r="1829" spans="1:5" ht="16.5" customHeight="1">
      <c r="A1829" s="13">
        <v>1827</v>
      </c>
      <c r="B1829" s="14" t="s">
        <v>28</v>
      </c>
      <c r="C1829" s="13" t="str">
        <f>"2020195611"</f>
        <v>2020195611</v>
      </c>
      <c r="D1829" s="15">
        <v>61.94</v>
      </c>
      <c r="E1829" s="15" t="s">
        <v>8</v>
      </c>
    </row>
    <row r="1830" spans="1:5" ht="16.5" customHeight="1">
      <c r="A1830" s="13">
        <v>1828</v>
      </c>
      <c r="B1830" s="14" t="s">
        <v>28</v>
      </c>
      <c r="C1830" s="13" t="str">
        <f>"2020195730"</f>
        <v>2020195730</v>
      </c>
      <c r="D1830" s="15">
        <v>61.93</v>
      </c>
      <c r="E1830" s="15" t="s">
        <v>8</v>
      </c>
    </row>
    <row r="1831" spans="1:5" ht="16.5" customHeight="1">
      <c r="A1831" s="13">
        <v>1829</v>
      </c>
      <c r="B1831" s="14" t="s">
        <v>28</v>
      </c>
      <c r="C1831" s="13" t="str">
        <f>"2020196302"</f>
        <v>2020196302</v>
      </c>
      <c r="D1831" s="15">
        <v>61.93</v>
      </c>
      <c r="E1831" s="15" t="s">
        <v>8</v>
      </c>
    </row>
    <row r="1832" spans="1:5" ht="16.5" customHeight="1">
      <c r="A1832" s="13">
        <v>1830</v>
      </c>
      <c r="B1832" s="14" t="s">
        <v>28</v>
      </c>
      <c r="C1832" s="13" t="str">
        <f>"2020196206"</f>
        <v>2020196206</v>
      </c>
      <c r="D1832" s="15">
        <v>61.92</v>
      </c>
      <c r="E1832" s="15" t="s">
        <v>8</v>
      </c>
    </row>
    <row r="1833" spans="1:5" ht="16.5" customHeight="1">
      <c r="A1833" s="13">
        <v>1831</v>
      </c>
      <c r="B1833" s="14" t="s">
        <v>28</v>
      </c>
      <c r="C1833" s="13" t="str">
        <f>"2020195421"</f>
        <v>2020195421</v>
      </c>
      <c r="D1833" s="15">
        <v>61.87</v>
      </c>
      <c r="E1833" s="15" t="s">
        <v>8</v>
      </c>
    </row>
    <row r="1834" spans="1:5" ht="16.5" customHeight="1">
      <c r="A1834" s="13">
        <v>1832</v>
      </c>
      <c r="B1834" s="14" t="s">
        <v>28</v>
      </c>
      <c r="C1834" s="13" t="str">
        <f>"2020197208"</f>
        <v>2020197208</v>
      </c>
      <c r="D1834" s="15">
        <v>61.87</v>
      </c>
      <c r="E1834" s="15" t="s">
        <v>8</v>
      </c>
    </row>
    <row r="1835" spans="1:5" ht="16.5" customHeight="1">
      <c r="A1835" s="13">
        <v>1833</v>
      </c>
      <c r="B1835" s="14" t="s">
        <v>28</v>
      </c>
      <c r="C1835" s="13" t="str">
        <f>"2020195729"</f>
        <v>2020195729</v>
      </c>
      <c r="D1835" s="15">
        <v>61.85</v>
      </c>
      <c r="E1835" s="15" t="s">
        <v>8</v>
      </c>
    </row>
    <row r="1836" spans="1:5" ht="16.5" customHeight="1">
      <c r="A1836" s="13">
        <v>1834</v>
      </c>
      <c r="B1836" s="14" t="s">
        <v>28</v>
      </c>
      <c r="C1836" s="13" t="str">
        <f>"2020195602"</f>
        <v>2020195602</v>
      </c>
      <c r="D1836" s="15">
        <v>61.84</v>
      </c>
      <c r="E1836" s="15" t="s">
        <v>8</v>
      </c>
    </row>
    <row r="1837" spans="1:5" ht="16.5" customHeight="1">
      <c r="A1837" s="13">
        <v>1835</v>
      </c>
      <c r="B1837" s="14" t="s">
        <v>28</v>
      </c>
      <c r="C1837" s="13" t="str">
        <f>"2020197122"</f>
        <v>2020197122</v>
      </c>
      <c r="D1837" s="15">
        <v>61.82</v>
      </c>
      <c r="E1837" s="15" t="s">
        <v>8</v>
      </c>
    </row>
    <row r="1838" spans="1:5" ht="16.5" customHeight="1">
      <c r="A1838" s="13">
        <v>1836</v>
      </c>
      <c r="B1838" s="14" t="s">
        <v>28</v>
      </c>
      <c r="C1838" s="13" t="str">
        <f>"2020195517"</f>
        <v>2020195517</v>
      </c>
      <c r="D1838" s="15">
        <v>61.77</v>
      </c>
      <c r="E1838" s="15" t="s">
        <v>8</v>
      </c>
    </row>
    <row r="1839" spans="1:5" ht="16.5" customHeight="1">
      <c r="A1839" s="13">
        <v>1837</v>
      </c>
      <c r="B1839" s="14" t="s">
        <v>28</v>
      </c>
      <c r="C1839" s="13" t="str">
        <f>"2020196730"</f>
        <v>2020196730</v>
      </c>
      <c r="D1839" s="15">
        <v>61.76</v>
      </c>
      <c r="E1839" s="15" t="s">
        <v>8</v>
      </c>
    </row>
    <row r="1840" spans="1:5" ht="16.5" customHeight="1">
      <c r="A1840" s="13">
        <v>1838</v>
      </c>
      <c r="B1840" s="14" t="s">
        <v>28</v>
      </c>
      <c r="C1840" s="13" t="str">
        <f>"2020196805"</f>
        <v>2020196805</v>
      </c>
      <c r="D1840" s="15">
        <v>61.71</v>
      </c>
      <c r="E1840" s="15" t="s">
        <v>8</v>
      </c>
    </row>
    <row r="1841" spans="1:5" ht="16.5" customHeight="1">
      <c r="A1841" s="13">
        <v>1839</v>
      </c>
      <c r="B1841" s="14" t="s">
        <v>28</v>
      </c>
      <c r="C1841" s="13" t="str">
        <f>"2020195930"</f>
        <v>2020195930</v>
      </c>
      <c r="D1841" s="15">
        <v>61.68</v>
      </c>
      <c r="E1841" s="15" t="s">
        <v>8</v>
      </c>
    </row>
    <row r="1842" spans="1:5" ht="16.5" customHeight="1">
      <c r="A1842" s="13">
        <v>1840</v>
      </c>
      <c r="B1842" s="14" t="s">
        <v>28</v>
      </c>
      <c r="C1842" s="13" t="str">
        <f>"2020195310"</f>
        <v>2020195310</v>
      </c>
      <c r="D1842" s="15">
        <v>61.67</v>
      </c>
      <c r="E1842" s="15" t="s">
        <v>8</v>
      </c>
    </row>
    <row r="1843" spans="1:5" ht="16.5" customHeight="1">
      <c r="A1843" s="13">
        <v>1841</v>
      </c>
      <c r="B1843" s="14" t="s">
        <v>28</v>
      </c>
      <c r="C1843" s="13" t="str">
        <f>"2020195725"</f>
        <v>2020195725</v>
      </c>
      <c r="D1843" s="15">
        <v>61.67</v>
      </c>
      <c r="E1843" s="15" t="s">
        <v>8</v>
      </c>
    </row>
    <row r="1844" spans="1:5" ht="16.5" customHeight="1">
      <c r="A1844" s="13">
        <v>1842</v>
      </c>
      <c r="B1844" s="14" t="s">
        <v>28</v>
      </c>
      <c r="C1844" s="13" t="str">
        <f>"2020195903"</f>
        <v>2020195903</v>
      </c>
      <c r="D1844" s="15">
        <v>61.64</v>
      </c>
      <c r="E1844" s="15" t="s">
        <v>8</v>
      </c>
    </row>
    <row r="1845" spans="1:5" ht="16.5" customHeight="1">
      <c r="A1845" s="13">
        <v>1843</v>
      </c>
      <c r="B1845" s="14" t="s">
        <v>28</v>
      </c>
      <c r="C1845" s="13" t="str">
        <f>"2020196124"</f>
        <v>2020196124</v>
      </c>
      <c r="D1845" s="15">
        <v>61.61</v>
      </c>
      <c r="E1845" s="15" t="s">
        <v>8</v>
      </c>
    </row>
    <row r="1846" spans="1:5" ht="16.5" customHeight="1">
      <c r="A1846" s="13">
        <v>1844</v>
      </c>
      <c r="B1846" s="14" t="s">
        <v>28</v>
      </c>
      <c r="C1846" s="13" t="str">
        <f>"2020196002"</f>
        <v>2020196002</v>
      </c>
      <c r="D1846" s="15">
        <v>61.55</v>
      </c>
      <c r="E1846" s="15" t="s">
        <v>8</v>
      </c>
    </row>
    <row r="1847" spans="1:5" ht="16.5" customHeight="1">
      <c r="A1847" s="13">
        <v>1845</v>
      </c>
      <c r="B1847" s="14" t="s">
        <v>28</v>
      </c>
      <c r="C1847" s="13" t="str">
        <f>"2020197317"</f>
        <v>2020197317</v>
      </c>
      <c r="D1847" s="15">
        <v>61.53</v>
      </c>
      <c r="E1847" s="15" t="s">
        <v>8</v>
      </c>
    </row>
    <row r="1848" spans="1:5" ht="16.5" customHeight="1">
      <c r="A1848" s="13">
        <v>1846</v>
      </c>
      <c r="B1848" s="14" t="s">
        <v>28</v>
      </c>
      <c r="C1848" s="13" t="str">
        <f>"2020195411"</f>
        <v>2020195411</v>
      </c>
      <c r="D1848" s="15">
        <v>61.52</v>
      </c>
      <c r="E1848" s="15" t="s">
        <v>8</v>
      </c>
    </row>
    <row r="1849" spans="1:5" ht="16.5" customHeight="1">
      <c r="A1849" s="13">
        <v>1847</v>
      </c>
      <c r="B1849" s="14" t="s">
        <v>28</v>
      </c>
      <c r="C1849" s="13" t="str">
        <f>"2020196703"</f>
        <v>2020196703</v>
      </c>
      <c r="D1849" s="15">
        <v>61.51</v>
      </c>
      <c r="E1849" s="15" t="s">
        <v>8</v>
      </c>
    </row>
    <row r="1850" spans="1:5" ht="16.5" customHeight="1">
      <c r="A1850" s="13">
        <v>1848</v>
      </c>
      <c r="B1850" s="14" t="s">
        <v>28</v>
      </c>
      <c r="C1850" s="13" t="str">
        <f>"2020196828"</f>
        <v>2020196828</v>
      </c>
      <c r="D1850" s="15">
        <v>61.49</v>
      </c>
      <c r="E1850" s="15" t="s">
        <v>8</v>
      </c>
    </row>
    <row r="1851" spans="1:5" ht="16.5" customHeight="1">
      <c r="A1851" s="13">
        <v>1849</v>
      </c>
      <c r="B1851" s="14" t="s">
        <v>28</v>
      </c>
      <c r="C1851" s="13" t="str">
        <f>"2020195815"</f>
        <v>2020195815</v>
      </c>
      <c r="D1851" s="15">
        <v>61.45</v>
      </c>
      <c r="E1851" s="15" t="s">
        <v>8</v>
      </c>
    </row>
    <row r="1852" spans="1:5" ht="16.5" customHeight="1">
      <c r="A1852" s="13">
        <v>1850</v>
      </c>
      <c r="B1852" s="14" t="s">
        <v>28</v>
      </c>
      <c r="C1852" s="13" t="str">
        <f>"2020196906"</f>
        <v>2020196906</v>
      </c>
      <c r="D1852" s="15">
        <v>61.43</v>
      </c>
      <c r="E1852" s="15" t="s">
        <v>8</v>
      </c>
    </row>
    <row r="1853" spans="1:5" ht="16.5" customHeight="1">
      <c r="A1853" s="13">
        <v>1851</v>
      </c>
      <c r="B1853" s="14" t="s">
        <v>28</v>
      </c>
      <c r="C1853" s="13" t="str">
        <f>"2020196608"</f>
        <v>2020196608</v>
      </c>
      <c r="D1853" s="15">
        <v>61.4</v>
      </c>
      <c r="E1853" s="15" t="s">
        <v>8</v>
      </c>
    </row>
    <row r="1854" spans="1:5" ht="16.5" customHeight="1">
      <c r="A1854" s="13">
        <v>1852</v>
      </c>
      <c r="B1854" s="14" t="s">
        <v>28</v>
      </c>
      <c r="C1854" s="13" t="str">
        <f>"2020196719"</f>
        <v>2020196719</v>
      </c>
      <c r="D1854" s="15">
        <v>61.4</v>
      </c>
      <c r="E1854" s="15" t="s">
        <v>8</v>
      </c>
    </row>
    <row r="1855" spans="1:5" ht="16.5" customHeight="1">
      <c r="A1855" s="13">
        <v>1853</v>
      </c>
      <c r="B1855" s="14" t="s">
        <v>28</v>
      </c>
      <c r="C1855" s="13" t="str">
        <f>"2020196615"</f>
        <v>2020196615</v>
      </c>
      <c r="D1855" s="15">
        <v>61.35</v>
      </c>
      <c r="E1855" s="15" t="s">
        <v>8</v>
      </c>
    </row>
    <row r="1856" spans="1:5" ht="16.5" customHeight="1">
      <c r="A1856" s="13">
        <v>1854</v>
      </c>
      <c r="B1856" s="14" t="s">
        <v>28</v>
      </c>
      <c r="C1856" s="13" t="str">
        <f>"2020196806"</f>
        <v>2020196806</v>
      </c>
      <c r="D1856" s="15">
        <v>61.35</v>
      </c>
      <c r="E1856" s="15" t="s">
        <v>8</v>
      </c>
    </row>
    <row r="1857" spans="1:5" ht="16.5" customHeight="1">
      <c r="A1857" s="13">
        <v>1855</v>
      </c>
      <c r="B1857" s="14" t="s">
        <v>28</v>
      </c>
      <c r="C1857" s="13" t="str">
        <f>"2020195530"</f>
        <v>2020195530</v>
      </c>
      <c r="D1857" s="15">
        <v>61.33</v>
      </c>
      <c r="E1857" s="15" t="s">
        <v>8</v>
      </c>
    </row>
    <row r="1858" spans="1:5" ht="16.5" customHeight="1">
      <c r="A1858" s="13">
        <v>1856</v>
      </c>
      <c r="B1858" s="14" t="s">
        <v>28</v>
      </c>
      <c r="C1858" s="13" t="str">
        <f>"2020196024"</f>
        <v>2020196024</v>
      </c>
      <c r="D1858" s="15">
        <v>61.26</v>
      </c>
      <c r="E1858" s="15" t="s">
        <v>8</v>
      </c>
    </row>
    <row r="1859" spans="1:5" ht="16.5" customHeight="1">
      <c r="A1859" s="13">
        <v>1857</v>
      </c>
      <c r="B1859" s="14" t="s">
        <v>28</v>
      </c>
      <c r="C1859" s="13" t="str">
        <f>"2020196204"</f>
        <v>2020196204</v>
      </c>
      <c r="D1859" s="15">
        <v>61.23</v>
      </c>
      <c r="E1859" s="15" t="s">
        <v>8</v>
      </c>
    </row>
    <row r="1860" spans="1:5" ht="16.5" customHeight="1">
      <c r="A1860" s="13">
        <v>1858</v>
      </c>
      <c r="B1860" s="14" t="s">
        <v>28</v>
      </c>
      <c r="C1860" s="13" t="str">
        <f>"2020196722"</f>
        <v>2020196722</v>
      </c>
      <c r="D1860" s="15">
        <v>61.23</v>
      </c>
      <c r="E1860" s="15" t="s">
        <v>8</v>
      </c>
    </row>
    <row r="1861" spans="1:5" ht="16.5" customHeight="1">
      <c r="A1861" s="13">
        <v>1859</v>
      </c>
      <c r="B1861" s="14" t="s">
        <v>28</v>
      </c>
      <c r="C1861" s="13" t="str">
        <f>"2020195303"</f>
        <v>2020195303</v>
      </c>
      <c r="D1861" s="15">
        <v>61.16</v>
      </c>
      <c r="E1861" s="15" t="s">
        <v>8</v>
      </c>
    </row>
    <row r="1862" spans="1:5" ht="16.5" customHeight="1">
      <c r="A1862" s="13">
        <v>1860</v>
      </c>
      <c r="B1862" s="14" t="s">
        <v>28</v>
      </c>
      <c r="C1862" s="13" t="str">
        <f>"2020195830"</f>
        <v>2020195830</v>
      </c>
      <c r="D1862" s="15">
        <v>60.98</v>
      </c>
      <c r="E1862" s="15" t="s">
        <v>8</v>
      </c>
    </row>
    <row r="1863" spans="1:5" ht="16.5" customHeight="1">
      <c r="A1863" s="13">
        <v>1861</v>
      </c>
      <c r="B1863" s="14" t="s">
        <v>28</v>
      </c>
      <c r="C1863" s="13" t="str">
        <f>"2020195831"</f>
        <v>2020195831</v>
      </c>
      <c r="D1863" s="15">
        <v>60.98</v>
      </c>
      <c r="E1863" s="15" t="s">
        <v>8</v>
      </c>
    </row>
    <row r="1864" spans="1:5" ht="16.5" customHeight="1">
      <c r="A1864" s="13">
        <v>1862</v>
      </c>
      <c r="B1864" s="14" t="s">
        <v>28</v>
      </c>
      <c r="C1864" s="13" t="str">
        <f>"2020197108"</f>
        <v>2020197108</v>
      </c>
      <c r="D1864" s="15">
        <v>60.98</v>
      </c>
      <c r="E1864" s="15" t="s">
        <v>8</v>
      </c>
    </row>
    <row r="1865" spans="1:5" ht="16.5" customHeight="1">
      <c r="A1865" s="13">
        <v>1863</v>
      </c>
      <c r="B1865" s="14" t="s">
        <v>28</v>
      </c>
      <c r="C1865" s="13" t="str">
        <f>"2020195728"</f>
        <v>2020195728</v>
      </c>
      <c r="D1865" s="15">
        <v>60.94</v>
      </c>
      <c r="E1865" s="15" t="s">
        <v>8</v>
      </c>
    </row>
    <row r="1866" spans="1:5" ht="16.5" customHeight="1">
      <c r="A1866" s="13">
        <v>1864</v>
      </c>
      <c r="B1866" s="14" t="s">
        <v>28</v>
      </c>
      <c r="C1866" s="13" t="str">
        <f>"2020197025"</f>
        <v>2020197025</v>
      </c>
      <c r="D1866" s="15">
        <v>60.93</v>
      </c>
      <c r="E1866" s="15" t="s">
        <v>8</v>
      </c>
    </row>
    <row r="1867" spans="1:5" ht="16.5" customHeight="1">
      <c r="A1867" s="13">
        <v>1865</v>
      </c>
      <c r="B1867" s="14" t="s">
        <v>28</v>
      </c>
      <c r="C1867" s="13" t="str">
        <f>"2020195531"</f>
        <v>2020195531</v>
      </c>
      <c r="D1867" s="15">
        <v>60.83</v>
      </c>
      <c r="E1867" s="15" t="s">
        <v>8</v>
      </c>
    </row>
    <row r="1868" spans="1:5" ht="16.5" customHeight="1">
      <c r="A1868" s="13">
        <v>1866</v>
      </c>
      <c r="B1868" s="14" t="s">
        <v>28</v>
      </c>
      <c r="C1868" s="13" t="str">
        <f>"2020195819"</f>
        <v>2020195819</v>
      </c>
      <c r="D1868" s="15">
        <v>60.83</v>
      </c>
      <c r="E1868" s="15" t="s">
        <v>8</v>
      </c>
    </row>
    <row r="1869" spans="1:5" ht="16.5" customHeight="1">
      <c r="A1869" s="13">
        <v>1867</v>
      </c>
      <c r="B1869" s="14" t="s">
        <v>28</v>
      </c>
      <c r="C1869" s="13" t="str">
        <f>"2020197203"</f>
        <v>2020197203</v>
      </c>
      <c r="D1869" s="15">
        <v>60.7</v>
      </c>
      <c r="E1869" s="15" t="s">
        <v>8</v>
      </c>
    </row>
    <row r="1870" spans="1:5" ht="16.5" customHeight="1">
      <c r="A1870" s="13">
        <v>1868</v>
      </c>
      <c r="B1870" s="14" t="s">
        <v>28</v>
      </c>
      <c r="C1870" s="13" t="str">
        <f>"2020195718"</f>
        <v>2020195718</v>
      </c>
      <c r="D1870" s="15">
        <v>60.67</v>
      </c>
      <c r="E1870" s="15" t="s">
        <v>8</v>
      </c>
    </row>
    <row r="1871" spans="1:5" ht="16.5" customHeight="1">
      <c r="A1871" s="13">
        <v>1869</v>
      </c>
      <c r="B1871" s="14" t="s">
        <v>28</v>
      </c>
      <c r="C1871" s="13" t="str">
        <f>"2020197305"</f>
        <v>2020197305</v>
      </c>
      <c r="D1871" s="15">
        <v>60.66</v>
      </c>
      <c r="E1871" s="15" t="s">
        <v>8</v>
      </c>
    </row>
    <row r="1872" spans="1:5" ht="16.5" customHeight="1">
      <c r="A1872" s="13">
        <v>1870</v>
      </c>
      <c r="B1872" s="14" t="s">
        <v>28</v>
      </c>
      <c r="C1872" s="13" t="str">
        <f>"2020197009"</f>
        <v>2020197009</v>
      </c>
      <c r="D1872" s="15">
        <v>60.62</v>
      </c>
      <c r="E1872" s="15" t="s">
        <v>8</v>
      </c>
    </row>
    <row r="1873" spans="1:5" ht="16.5" customHeight="1">
      <c r="A1873" s="13">
        <v>1871</v>
      </c>
      <c r="B1873" s="14" t="s">
        <v>28</v>
      </c>
      <c r="C1873" s="13" t="str">
        <f>"2020195401"</f>
        <v>2020195401</v>
      </c>
      <c r="D1873" s="15">
        <v>60.52</v>
      </c>
      <c r="E1873" s="15" t="s">
        <v>8</v>
      </c>
    </row>
    <row r="1874" spans="1:5" ht="16.5" customHeight="1">
      <c r="A1874" s="13">
        <v>1872</v>
      </c>
      <c r="B1874" s="14" t="s">
        <v>28</v>
      </c>
      <c r="C1874" s="13" t="str">
        <f>"2020196725"</f>
        <v>2020196725</v>
      </c>
      <c r="D1874" s="15">
        <v>60.52</v>
      </c>
      <c r="E1874" s="15" t="s">
        <v>8</v>
      </c>
    </row>
    <row r="1875" spans="1:5" ht="16.5" customHeight="1">
      <c r="A1875" s="13">
        <v>1873</v>
      </c>
      <c r="B1875" s="14" t="s">
        <v>28</v>
      </c>
      <c r="C1875" s="13" t="str">
        <f>"2020195803"</f>
        <v>2020195803</v>
      </c>
      <c r="D1875" s="15">
        <v>60.49</v>
      </c>
      <c r="E1875" s="15" t="s">
        <v>8</v>
      </c>
    </row>
    <row r="1876" spans="1:5" ht="16.5" customHeight="1">
      <c r="A1876" s="13">
        <v>1874</v>
      </c>
      <c r="B1876" s="14" t="s">
        <v>28</v>
      </c>
      <c r="C1876" s="13" t="str">
        <f>"2020195709"</f>
        <v>2020195709</v>
      </c>
      <c r="D1876" s="15">
        <v>60.43</v>
      </c>
      <c r="E1876" s="15" t="s">
        <v>8</v>
      </c>
    </row>
    <row r="1877" spans="1:5" ht="16.5" customHeight="1">
      <c r="A1877" s="13">
        <v>1875</v>
      </c>
      <c r="B1877" s="14" t="s">
        <v>28</v>
      </c>
      <c r="C1877" s="13" t="str">
        <f>"2020196108"</f>
        <v>2020196108</v>
      </c>
      <c r="D1877" s="15">
        <v>60.36</v>
      </c>
      <c r="E1877" s="15" t="s">
        <v>8</v>
      </c>
    </row>
    <row r="1878" spans="1:5" ht="16.5" customHeight="1">
      <c r="A1878" s="13">
        <v>1876</v>
      </c>
      <c r="B1878" s="14" t="s">
        <v>28</v>
      </c>
      <c r="C1878" s="13" t="str">
        <f>"2020197420"</f>
        <v>2020197420</v>
      </c>
      <c r="D1878" s="15">
        <v>60.34</v>
      </c>
      <c r="E1878" s="15" t="s">
        <v>8</v>
      </c>
    </row>
    <row r="1879" spans="1:5" ht="16.5" customHeight="1">
      <c r="A1879" s="13">
        <v>1877</v>
      </c>
      <c r="B1879" s="14" t="s">
        <v>28</v>
      </c>
      <c r="C1879" s="13" t="str">
        <f>"2020196012"</f>
        <v>2020196012</v>
      </c>
      <c r="D1879" s="15">
        <v>60.33</v>
      </c>
      <c r="E1879" s="15" t="s">
        <v>8</v>
      </c>
    </row>
    <row r="1880" spans="1:5" ht="16.5" customHeight="1">
      <c r="A1880" s="13">
        <v>1878</v>
      </c>
      <c r="B1880" s="14" t="s">
        <v>28</v>
      </c>
      <c r="C1880" s="13" t="str">
        <f>"2020196201"</f>
        <v>2020196201</v>
      </c>
      <c r="D1880" s="15">
        <v>60.27</v>
      </c>
      <c r="E1880" s="15" t="s">
        <v>8</v>
      </c>
    </row>
    <row r="1881" spans="1:5" ht="16.5" customHeight="1">
      <c r="A1881" s="13">
        <v>1879</v>
      </c>
      <c r="B1881" s="14" t="s">
        <v>28</v>
      </c>
      <c r="C1881" s="13" t="str">
        <f>"2020195913"</f>
        <v>2020195913</v>
      </c>
      <c r="D1881" s="15">
        <v>60.26</v>
      </c>
      <c r="E1881" s="15" t="s">
        <v>8</v>
      </c>
    </row>
    <row r="1882" spans="1:5" ht="16.5" customHeight="1">
      <c r="A1882" s="13">
        <v>1880</v>
      </c>
      <c r="B1882" s="14" t="s">
        <v>28</v>
      </c>
      <c r="C1882" s="13" t="str">
        <f>"2020196927"</f>
        <v>2020196927</v>
      </c>
      <c r="D1882" s="15">
        <v>60.25</v>
      </c>
      <c r="E1882" s="15" t="s">
        <v>8</v>
      </c>
    </row>
    <row r="1883" spans="1:5" ht="16.5" customHeight="1">
      <c r="A1883" s="13">
        <v>1881</v>
      </c>
      <c r="B1883" s="14" t="s">
        <v>28</v>
      </c>
      <c r="C1883" s="13" t="str">
        <f>"2020197221"</f>
        <v>2020197221</v>
      </c>
      <c r="D1883" s="15">
        <v>60.23</v>
      </c>
      <c r="E1883" s="15" t="s">
        <v>8</v>
      </c>
    </row>
    <row r="1884" spans="1:5" ht="16.5" customHeight="1">
      <c r="A1884" s="13">
        <v>1882</v>
      </c>
      <c r="B1884" s="14" t="s">
        <v>28</v>
      </c>
      <c r="C1884" s="13" t="str">
        <f>"2020197227"</f>
        <v>2020197227</v>
      </c>
      <c r="D1884" s="15">
        <v>60.19</v>
      </c>
      <c r="E1884" s="15" t="s">
        <v>8</v>
      </c>
    </row>
    <row r="1885" spans="1:5" ht="16.5" customHeight="1">
      <c r="A1885" s="13">
        <v>1883</v>
      </c>
      <c r="B1885" s="14" t="s">
        <v>28</v>
      </c>
      <c r="C1885" s="13" t="str">
        <f>"2020196406"</f>
        <v>2020196406</v>
      </c>
      <c r="D1885" s="15">
        <v>60.18</v>
      </c>
      <c r="E1885" s="15" t="s">
        <v>8</v>
      </c>
    </row>
    <row r="1886" spans="1:5" ht="16.5" customHeight="1">
      <c r="A1886" s="13">
        <v>1884</v>
      </c>
      <c r="B1886" s="14" t="s">
        <v>28</v>
      </c>
      <c r="C1886" s="13" t="str">
        <f>"2020196422"</f>
        <v>2020196422</v>
      </c>
      <c r="D1886" s="15">
        <v>60.17</v>
      </c>
      <c r="E1886" s="15" t="s">
        <v>8</v>
      </c>
    </row>
    <row r="1887" spans="1:5" ht="16.5" customHeight="1">
      <c r="A1887" s="13">
        <v>1885</v>
      </c>
      <c r="B1887" s="14" t="s">
        <v>28</v>
      </c>
      <c r="C1887" s="13" t="str">
        <f>"2020196502"</f>
        <v>2020196502</v>
      </c>
      <c r="D1887" s="15">
        <v>60.16</v>
      </c>
      <c r="E1887" s="15" t="s">
        <v>8</v>
      </c>
    </row>
    <row r="1888" spans="1:5" ht="16.5" customHeight="1">
      <c r="A1888" s="13">
        <v>1886</v>
      </c>
      <c r="B1888" s="14" t="s">
        <v>28</v>
      </c>
      <c r="C1888" s="13" t="str">
        <f>"2020196309"</f>
        <v>2020196309</v>
      </c>
      <c r="D1888" s="15">
        <v>60.07</v>
      </c>
      <c r="E1888" s="15" t="s">
        <v>8</v>
      </c>
    </row>
    <row r="1889" spans="1:5" ht="16.5" customHeight="1">
      <c r="A1889" s="13">
        <v>1887</v>
      </c>
      <c r="B1889" s="14" t="s">
        <v>28</v>
      </c>
      <c r="C1889" s="13" t="str">
        <f>"2020195808"</f>
        <v>2020195808</v>
      </c>
      <c r="D1889" s="15">
        <v>60.02</v>
      </c>
      <c r="E1889" s="15" t="s">
        <v>8</v>
      </c>
    </row>
    <row r="1890" spans="1:5" ht="16.5" customHeight="1">
      <c r="A1890" s="13">
        <v>1888</v>
      </c>
      <c r="B1890" s="14" t="s">
        <v>28</v>
      </c>
      <c r="C1890" s="13" t="str">
        <f>"2020196423"</f>
        <v>2020196423</v>
      </c>
      <c r="D1890" s="15">
        <v>59.93</v>
      </c>
      <c r="E1890" s="15" t="s">
        <v>8</v>
      </c>
    </row>
    <row r="1891" spans="1:5" ht="16.5" customHeight="1">
      <c r="A1891" s="13">
        <v>1889</v>
      </c>
      <c r="B1891" s="14" t="s">
        <v>28</v>
      </c>
      <c r="C1891" s="13" t="str">
        <f>"2020196103"</f>
        <v>2020196103</v>
      </c>
      <c r="D1891" s="15">
        <v>59.92</v>
      </c>
      <c r="E1891" s="15" t="s">
        <v>8</v>
      </c>
    </row>
    <row r="1892" spans="1:5" ht="16.5" customHeight="1">
      <c r="A1892" s="13">
        <v>1890</v>
      </c>
      <c r="B1892" s="14" t="s">
        <v>28</v>
      </c>
      <c r="C1892" s="13" t="str">
        <f>"2020196004"</f>
        <v>2020196004</v>
      </c>
      <c r="D1892" s="15">
        <v>59.91</v>
      </c>
      <c r="E1892" s="15" t="s">
        <v>8</v>
      </c>
    </row>
    <row r="1893" spans="1:5" ht="16.5" customHeight="1">
      <c r="A1893" s="13">
        <v>1891</v>
      </c>
      <c r="B1893" s="14" t="s">
        <v>28</v>
      </c>
      <c r="C1893" s="13" t="str">
        <f>"2020196625"</f>
        <v>2020196625</v>
      </c>
      <c r="D1893" s="15">
        <v>59.86</v>
      </c>
      <c r="E1893" s="15" t="s">
        <v>8</v>
      </c>
    </row>
    <row r="1894" spans="1:5" ht="16.5" customHeight="1">
      <c r="A1894" s="13">
        <v>1892</v>
      </c>
      <c r="B1894" s="14" t="s">
        <v>28</v>
      </c>
      <c r="C1894" s="13" t="str">
        <f>"2020197406"</f>
        <v>2020197406</v>
      </c>
      <c r="D1894" s="15">
        <v>59.84</v>
      </c>
      <c r="E1894" s="15" t="s">
        <v>8</v>
      </c>
    </row>
    <row r="1895" spans="1:5" ht="16.5" customHeight="1">
      <c r="A1895" s="13">
        <v>1893</v>
      </c>
      <c r="B1895" s="14" t="s">
        <v>28</v>
      </c>
      <c r="C1895" s="13" t="str">
        <f>"2020197101"</f>
        <v>2020197101</v>
      </c>
      <c r="D1895" s="15">
        <v>59.83</v>
      </c>
      <c r="E1895" s="15" t="s">
        <v>8</v>
      </c>
    </row>
    <row r="1896" spans="1:5" ht="16.5" customHeight="1">
      <c r="A1896" s="13">
        <v>1894</v>
      </c>
      <c r="B1896" s="14" t="s">
        <v>28</v>
      </c>
      <c r="C1896" s="13" t="str">
        <f>"2020196524"</f>
        <v>2020196524</v>
      </c>
      <c r="D1896" s="15">
        <v>59.82</v>
      </c>
      <c r="E1896" s="15" t="s">
        <v>8</v>
      </c>
    </row>
    <row r="1897" spans="1:5" ht="16.5" customHeight="1">
      <c r="A1897" s="13">
        <v>1895</v>
      </c>
      <c r="B1897" s="14" t="s">
        <v>28</v>
      </c>
      <c r="C1897" s="13" t="str">
        <f>"2020195924"</f>
        <v>2020195924</v>
      </c>
      <c r="D1897" s="15">
        <v>59.78</v>
      </c>
      <c r="E1897" s="15" t="s">
        <v>8</v>
      </c>
    </row>
    <row r="1898" spans="1:5" ht="16.5" customHeight="1">
      <c r="A1898" s="13">
        <v>1896</v>
      </c>
      <c r="B1898" s="14" t="s">
        <v>28</v>
      </c>
      <c r="C1898" s="13" t="str">
        <f>"2020197329"</f>
        <v>2020197329</v>
      </c>
      <c r="D1898" s="15">
        <v>59.78</v>
      </c>
      <c r="E1898" s="15" t="s">
        <v>8</v>
      </c>
    </row>
    <row r="1899" spans="1:5" ht="16.5" customHeight="1">
      <c r="A1899" s="13">
        <v>1897</v>
      </c>
      <c r="B1899" s="14" t="s">
        <v>28</v>
      </c>
      <c r="C1899" s="13" t="str">
        <f>"2020195316"</f>
        <v>2020195316</v>
      </c>
      <c r="D1899" s="15">
        <v>59.67</v>
      </c>
      <c r="E1899" s="15" t="s">
        <v>8</v>
      </c>
    </row>
    <row r="1900" spans="1:5" ht="16.5" customHeight="1">
      <c r="A1900" s="13">
        <v>1898</v>
      </c>
      <c r="B1900" s="14" t="s">
        <v>28</v>
      </c>
      <c r="C1900" s="13" t="str">
        <f>"2020196723"</f>
        <v>2020196723</v>
      </c>
      <c r="D1900" s="15">
        <v>59.66</v>
      </c>
      <c r="E1900" s="15" t="s">
        <v>8</v>
      </c>
    </row>
    <row r="1901" spans="1:5" ht="16.5" customHeight="1">
      <c r="A1901" s="13">
        <v>1899</v>
      </c>
      <c r="B1901" s="14" t="s">
        <v>28</v>
      </c>
      <c r="C1901" s="13" t="str">
        <f>"2020195311"</f>
        <v>2020195311</v>
      </c>
      <c r="D1901" s="15">
        <v>59.61</v>
      </c>
      <c r="E1901" s="15" t="s">
        <v>8</v>
      </c>
    </row>
    <row r="1902" spans="1:5" ht="16.5" customHeight="1">
      <c r="A1902" s="13">
        <v>1900</v>
      </c>
      <c r="B1902" s="14" t="s">
        <v>28</v>
      </c>
      <c r="C1902" s="13" t="str">
        <f>"2020195415"</f>
        <v>2020195415</v>
      </c>
      <c r="D1902" s="15">
        <v>59.6</v>
      </c>
      <c r="E1902" s="15" t="s">
        <v>8</v>
      </c>
    </row>
    <row r="1903" spans="1:5" ht="16.5" customHeight="1">
      <c r="A1903" s="13">
        <v>1901</v>
      </c>
      <c r="B1903" s="14" t="s">
        <v>28</v>
      </c>
      <c r="C1903" s="13" t="str">
        <f>"2020196119"</f>
        <v>2020196119</v>
      </c>
      <c r="D1903" s="15">
        <v>59.6</v>
      </c>
      <c r="E1903" s="15" t="s">
        <v>8</v>
      </c>
    </row>
    <row r="1904" spans="1:5" ht="16.5" customHeight="1">
      <c r="A1904" s="13">
        <v>1902</v>
      </c>
      <c r="B1904" s="14" t="s">
        <v>28</v>
      </c>
      <c r="C1904" s="13" t="str">
        <f>"2020196519"</f>
        <v>2020196519</v>
      </c>
      <c r="D1904" s="15">
        <v>59.52</v>
      </c>
      <c r="E1904" s="15" t="s">
        <v>8</v>
      </c>
    </row>
    <row r="1905" spans="1:5" ht="16.5" customHeight="1">
      <c r="A1905" s="13">
        <v>1903</v>
      </c>
      <c r="B1905" s="14" t="s">
        <v>28</v>
      </c>
      <c r="C1905" s="13" t="str">
        <f>"2020195413"</f>
        <v>2020195413</v>
      </c>
      <c r="D1905" s="15">
        <v>59.51</v>
      </c>
      <c r="E1905" s="15" t="s">
        <v>8</v>
      </c>
    </row>
    <row r="1906" spans="1:5" ht="16.5" customHeight="1">
      <c r="A1906" s="13">
        <v>1904</v>
      </c>
      <c r="B1906" s="14" t="s">
        <v>28</v>
      </c>
      <c r="C1906" s="13" t="str">
        <f>"2020195711"</f>
        <v>2020195711</v>
      </c>
      <c r="D1906" s="15">
        <v>59.51</v>
      </c>
      <c r="E1906" s="15" t="s">
        <v>8</v>
      </c>
    </row>
    <row r="1907" spans="1:5" ht="16.5" customHeight="1">
      <c r="A1907" s="13">
        <v>1905</v>
      </c>
      <c r="B1907" s="14" t="s">
        <v>28</v>
      </c>
      <c r="C1907" s="13" t="str">
        <f>"2020195904"</f>
        <v>2020195904</v>
      </c>
      <c r="D1907" s="15">
        <v>59.49</v>
      </c>
      <c r="E1907" s="15" t="s">
        <v>8</v>
      </c>
    </row>
    <row r="1908" spans="1:5" ht="16.5" customHeight="1">
      <c r="A1908" s="13">
        <v>1906</v>
      </c>
      <c r="B1908" s="14" t="s">
        <v>28</v>
      </c>
      <c r="C1908" s="13" t="str">
        <f>"2020196131"</f>
        <v>2020196131</v>
      </c>
      <c r="D1908" s="15">
        <v>59.43</v>
      </c>
      <c r="E1908" s="15" t="s">
        <v>8</v>
      </c>
    </row>
    <row r="1909" spans="1:5" ht="16.5" customHeight="1">
      <c r="A1909" s="13">
        <v>1907</v>
      </c>
      <c r="B1909" s="14" t="s">
        <v>28</v>
      </c>
      <c r="C1909" s="13" t="str">
        <f>"2020195814"</f>
        <v>2020195814</v>
      </c>
      <c r="D1909" s="15">
        <v>59.41</v>
      </c>
      <c r="E1909" s="15" t="s">
        <v>8</v>
      </c>
    </row>
    <row r="1910" spans="1:5" ht="16.5" customHeight="1">
      <c r="A1910" s="13">
        <v>1908</v>
      </c>
      <c r="B1910" s="14" t="s">
        <v>28</v>
      </c>
      <c r="C1910" s="13" t="str">
        <f>"2020196731"</f>
        <v>2020196731</v>
      </c>
      <c r="D1910" s="15">
        <v>59.4</v>
      </c>
      <c r="E1910" s="15" t="s">
        <v>8</v>
      </c>
    </row>
    <row r="1911" spans="1:5" ht="16.5" customHeight="1">
      <c r="A1911" s="13">
        <v>1909</v>
      </c>
      <c r="B1911" s="14" t="s">
        <v>28</v>
      </c>
      <c r="C1911" s="13" t="str">
        <f>"2020197310"</f>
        <v>2020197310</v>
      </c>
      <c r="D1911" s="15">
        <v>59.37</v>
      </c>
      <c r="E1911" s="15" t="s">
        <v>8</v>
      </c>
    </row>
    <row r="1912" spans="1:5" ht="16.5" customHeight="1">
      <c r="A1912" s="13">
        <v>1910</v>
      </c>
      <c r="B1912" s="14" t="s">
        <v>28</v>
      </c>
      <c r="C1912" s="13" t="str">
        <f>"2020196901"</f>
        <v>2020196901</v>
      </c>
      <c r="D1912" s="15">
        <v>59.33</v>
      </c>
      <c r="E1912" s="15" t="s">
        <v>8</v>
      </c>
    </row>
    <row r="1913" spans="1:5" ht="16.5" customHeight="1">
      <c r="A1913" s="13">
        <v>1911</v>
      </c>
      <c r="B1913" s="14" t="s">
        <v>28</v>
      </c>
      <c r="C1913" s="13" t="str">
        <f>"2020197215"</f>
        <v>2020197215</v>
      </c>
      <c r="D1913" s="15">
        <v>59.28</v>
      </c>
      <c r="E1913" s="15" t="s">
        <v>8</v>
      </c>
    </row>
    <row r="1914" spans="1:5" ht="16.5" customHeight="1">
      <c r="A1914" s="13">
        <v>1912</v>
      </c>
      <c r="B1914" s="14" t="s">
        <v>28</v>
      </c>
      <c r="C1914" s="13" t="str">
        <f>"2020196628"</f>
        <v>2020196628</v>
      </c>
      <c r="D1914" s="15">
        <v>59.24</v>
      </c>
      <c r="E1914" s="15" t="s">
        <v>8</v>
      </c>
    </row>
    <row r="1915" spans="1:5" ht="16.5" customHeight="1">
      <c r="A1915" s="13">
        <v>1913</v>
      </c>
      <c r="B1915" s="14" t="s">
        <v>28</v>
      </c>
      <c r="C1915" s="13" t="str">
        <f>"2020195508"</f>
        <v>2020195508</v>
      </c>
      <c r="D1915" s="15">
        <v>59.17</v>
      </c>
      <c r="E1915" s="15" t="s">
        <v>8</v>
      </c>
    </row>
    <row r="1916" spans="1:5" ht="16.5" customHeight="1">
      <c r="A1916" s="13">
        <v>1914</v>
      </c>
      <c r="B1916" s="14" t="s">
        <v>28</v>
      </c>
      <c r="C1916" s="13" t="str">
        <f>"2020196931"</f>
        <v>2020196931</v>
      </c>
      <c r="D1916" s="15">
        <v>59.15</v>
      </c>
      <c r="E1916" s="15" t="s">
        <v>8</v>
      </c>
    </row>
    <row r="1917" spans="1:5" ht="16.5" customHeight="1">
      <c r="A1917" s="13">
        <v>1915</v>
      </c>
      <c r="B1917" s="14" t="s">
        <v>28</v>
      </c>
      <c r="C1917" s="13" t="str">
        <f>"2020196803"</f>
        <v>2020196803</v>
      </c>
      <c r="D1917" s="15">
        <v>59.14</v>
      </c>
      <c r="E1917" s="15" t="s">
        <v>8</v>
      </c>
    </row>
    <row r="1918" spans="1:5" ht="16.5" customHeight="1">
      <c r="A1918" s="13">
        <v>1916</v>
      </c>
      <c r="B1918" s="14" t="s">
        <v>28</v>
      </c>
      <c r="C1918" s="13" t="str">
        <f>"2020196604"</f>
        <v>2020196604</v>
      </c>
      <c r="D1918" s="15">
        <v>59.02</v>
      </c>
      <c r="E1918" s="15" t="s">
        <v>8</v>
      </c>
    </row>
    <row r="1919" spans="1:5" ht="16.5" customHeight="1">
      <c r="A1919" s="13">
        <v>1917</v>
      </c>
      <c r="B1919" s="14" t="s">
        <v>28</v>
      </c>
      <c r="C1919" s="13" t="str">
        <f>"2020195523"</f>
        <v>2020195523</v>
      </c>
      <c r="D1919" s="15">
        <v>59</v>
      </c>
      <c r="E1919" s="15" t="s">
        <v>8</v>
      </c>
    </row>
    <row r="1920" spans="1:5" ht="16.5" customHeight="1">
      <c r="A1920" s="13">
        <v>1918</v>
      </c>
      <c r="B1920" s="14" t="s">
        <v>28</v>
      </c>
      <c r="C1920" s="13" t="str">
        <f>"2020197115"</f>
        <v>2020197115</v>
      </c>
      <c r="D1920" s="15">
        <v>59</v>
      </c>
      <c r="E1920" s="15" t="s">
        <v>8</v>
      </c>
    </row>
    <row r="1921" spans="1:5" ht="16.5" customHeight="1">
      <c r="A1921" s="13">
        <v>1919</v>
      </c>
      <c r="B1921" s="14" t="s">
        <v>28</v>
      </c>
      <c r="C1921" s="13" t="str">
        <f>"2020195909"</f>
        <v>2020195909</v>
      </c>
      <c r="D1921" s="15">
        <v>58.91</v>
      </c>
      <c r="E1921" s="15" t="s">
        <v>8</v>
      </c>
    </row>
    <row r="1922" spans="1:5" ht="16.5" customHeight="1">
      <c r="A1922" s="13">
        <v>1920</v>
      </c>
      <c r="B1922" s="14" t="s">
        <v>28</v>
      </c>
      <c r="C1922" s="13" t="str">
        <f>"2020195715"</f>
        <v>2020195715</v>
      </c>
      <c r="D1922" s="15">
        <v>58.9</v>
      </c>
      <c r="E1922" s="15" t="s">
        <v>8</v>
      </c>
    </row>
    <row r="1923" spans="1:5" ht="16.5" customHeight="1">
      <c r="A1923" s="13">
        <v>1921</v>
      </c>
      <c r="B1923" s="14" t="s">
        <v>28</v>
      </c>
      <c r="C1923" s="13" t="str">
        <f>"2020197218"</f>
        <v>2020197218</v>
      </c>
      <c r="D1923" s="15">
        <v>58.82</v>
      </c>
      <c r="E1923" s="15" t="s">
        <v>8</v>
      </c>
    </row>
    <row r="1924" spans="1:5" ht="16.5" customHeight="1">
      <c r="A1924" s="13">
        <v>1922</v>
      </c>
      <c r="B1924" s="14" t="s">
        <v>28</v>
      </c>
      <c r="C1924" s="13" t="str">
        <f>"2020197316"</f>
        <v>2020197316</v>
      </c>
      <c r="D1924" s="15">
        <v>58.81</v>
      </c>
      <c r="E1924" s="15" t="s">
        <v>8</v>
      </c>
    </row>
    <row r="1925" spans="1:5" ht="16.5" customHeight="1">
      <c r="A1925" s="13">
        <v>1923</v>
      </c>
      <c r="B1925" s="14" t="s">
        <v>28</v>
      </c>
      <c r="C1925" s="13" t="str">
        <f>"2020197004"</f>
        <v>2020197004</v>
      </c>
      <c r="D1925" s="15">
        <v>58.76</v>
      </c>
      <c r="E1925" s="15" t="s">
        <v>8</v>
      </c>
    </row>
    <row r="1926" spans="1:5" ht="16.5" customHeight="1">
      <c r="A1926" s="13">
        <v>1924</v>
      </c>
      <c r="B1926" s="14" t="s">
        <v>28</v>
      </c>
      <c r="C1926" s="13" t="str">
        <f>"2020196130"</f>
        <v>2020196130</v>
      </c>
      <c r="D1926" s="15">
        <v>58.7</v>
      </c>
      <c r="E1926" s="15" t="s">
        <v>8</v>
      </c>
    </row>
    <row r="1927" spans="1:5" ht="16.5" customHeight="1">
      <c r="A1927" s="13">
        <v>1925</v>
      </c>
      <c r="B1927" s="14" t="s">
        <v>28</v>
      </c>
      <c r="C1927" s="13" t="str">
        <f>"2020196907"</f>
        <v>2020196907</v>
      </c>
      <c r="D1927" s="15">
        <v>58.68</v>
      </c>
      <c r="E1927" s="15" t="s">
        <v>8</v>
      </c>
    </row>
    <row r="1928" spans="1:5" ht="16.5" customHeight="1">
      <c r="A1928" s="13">
        <v>1926</v>
      </c>
      <c r="B1928" s="14" t="s">
        <v>28</v>
      </c>
      <c r="C1928" s="13" t="str">
        <f>"2020195402"</f>
        <v>2020195402</v>
      </c>
      <c r="D1928" s="15">
        <v>58.66</v>
      </c>
      <c r="E1928" s="15" t="s">
        <v>8</v>
      </c>
    </row>
    <row r="1929" spans="1:5" ht="16.5" customHeight="1">
      <c r="A1929" s="13">
        <v>1927</v>
      </c>
      <c r="B1929" s="14" t="s">
        <v>28</v>
      </c>
      <c r="C1929" s="13" t="str">
        <f>"2020195518"</f>
        <v>2020195518</v>
      </c>
      <c r="D1929" s="15">
        <v>58.61</v>
      </c>
      <c r="E1929" s="15" t="s">
        <v>8</v>
      </c>
    </row>
    <row r="1930" spans="1:5" ht="16.5" customHeight="1">
      <c r="A1930" s="13">
        <v>1928</v>
      </c>
      <c r="B1930" s="14" t="s">
        <v>28</v>
      </c>
      <c r="C1930" s="13" t="str">
        <f>"2020195503"</f>
        <v>2020195503</v>
      </c>
      <c r="D1930" s="15">
        <v>58.57</v>
      </c>
      <c r="E1930" s="15" t="s">
        <v>8</v>
      </c>
    </row>
    <row r="1931" spans="1:5" ht="16.5" customHeight="1">
      <c r="A1931" s="13">
        <v>1929</v>
      </c>
      <c r="B1931" s="14" t="s">
        <v>28</v>
      </c>
      <c r="C1931" s="13" t="str">
        <f>"2020195417"</f>
        <v>2020195417</v>
      </c>
      <c r="D1931" s="15">
        <v>58.52</v>
      </c>
      <c r="E1931" s="15" t="s">
        <v>8</v>
      </c>
    </row>
    <row r="1932" spans="1:5" ht="16.5" customHeight="1">
      <c r="A1932" s="13">
        <v>1930</v>
      </c>
      <c r="B1932" s="14" t="s">
        <v>28</v>
      </c>
      <c r="C1932" s="13" t="str">
        <f>"2020195706"</f>
        <v>2020195706</v>
      </c>
      <c r="D1932" s="15">
        <v>58.51</v>
      </c>
      <c r="E1932" s="15" t="s">
        <v>8</v>
      </c>
    </row>
    <row r="1933" spans="1:5" ht="16.5" customHeight="1">
      <c r="A1933" s="13">
        <v>1931</v>
      </c>
      <c r="B1933" s="14" t="s">
        <v>28</v>
      </c>
      <c r="C1933" s="13" t="str">
        <f>"2020196912"</f>
        <v>2020196912</v>
      </c>
      <c r="D1933" s="15">
        <v>58.51</v>
      </c>
      <c r="E1933" s="15" t="s">
        <v>8</v>
      </c>
    </row>
    <row r="1934" spans="1:5" ht="16.5" customHeight="1">
      <c r="A1934" s="13">
        <v>1932</v>
      </c>
      <c r="B1934" s="14" t="s">
        <v>28</v>
      </c>
      <c r="C1934" s="13" t="str">
        <f>"2020197110"</f>
        <v>2020197110</v>
      </c>
      <c r="D1934" s="15">
        <v>58.51</v>
      </c>
      <c r="E1934" s="15" t="s">
        <v>8</v>
      </c>
    </row>
    <row r="1935" spans="1:5" ht="16.5" customHeight="1">
      <c r="A1935" s="13">
        <v>1933</v>
      </c>
      <c r="B1935" s="14" t="s">
        <v>28</v>
      </c>
      <c r="C1935" s="13" t="str">
        <f>"2020196627"</f>
        <v>2020196627</v>
      </c>
      <c r="D1935" s="15">
        <v>58.49</v>
      </c>
      <c r="E1935" s="15" t="s">
        <v>8</v>
      </c>
    </row>
    <row r="1936" spans="1:5" ht="16.5" customHeight="1">
      <c r="A1936" s="13">
        <v>1934</v>
      </c>
      <c r="B1936" s="14" t="s">
        <v>28</v>
      </c>
      <c r="C1936" s="13" t="str">
        <f>"2020195907"</f>
        <v>2020195907</v>
      </c>
      <c r="D1936" s="15">
        <v>58.41</v>
      </c>
      <c r="E1936" s="15" t="s">
        <v>8</v>
      </c>
    </row>
    <row r="1937" spans="1:5" ht="16.5" customHeight="1">
      <c r="A1937" s="13">
        <v>1935</v>
      </c>
      <c r="B1937" s="14" t="s">
        <v>28</v>
      </c>
      <c r="C1937" s="13" t="str">
        <f>"2020195927"</f>
        <v>2020195927</v>
      </c>
      <c r="D1937" s="15">
        <v>58.41</v>
      </c>
      <c r="E1937" s="15" t="s">
        <v>8</v>
      </c>
    </row>
    <row r="1938" spans="1:5" ht="16.5" customHeight="1">
      <c r="A1938" s="13">
        <v>1936</v>
      </c>
      <c r="B1938" s="14" t="s">
        <v>28</v>
      </c>
      <c r="C1938" s="13" t="str">
        <f>"2020197415"</f>
        <v>2020197415</v>
      </c>
      <c r="D1938" s="15">
        <v>58.35</v>
      </c>
      <c r="E1938" s="15" t="s">
        <v>8</v>
      </c>
    </row>
    <row r="1939" spans="1:5" ht="16.5" customHeight="1">
      <c r="A1939" s="13">
        <v>1937</v>
      </c>
      <c r="B1939" s="14" t="s">
        <v>28</v>
      </c>
      <c r="C1939" s="13" t="str">
        <f>"2020196123"</f>
        <v>2020196123</v>
      </c>
      <c r="D1939" s="15">
        <v>58.31</v>
      </c>
      <c r="E1939" s="15" t="s">
        <v>8</v>
      </c>
    </row>
    <row r="1940" spans="1:5" ht="16.5" customHeight="1">
      <c r="A1940" s="13">
        <v>1938</v>
      </c>
      <c r="B1940" s="14" t="s">
        <v>28</v>
      </c>
      <c r="C1940" s="13" t="str">
        <f>"2020196210"</f>
        <v>2020196210</v>
      </c>
      <c r="D1940" s="15">
        <v>58.25</v>
      </c>
      <c r="E1940" s="15" t="s">
        <v>8</v>
      </c>
    </row>
    <row r="1941" spans="1:5" ht="16.5" customHeight="1">
      <c r="A1941" s="13">
        <v>1939</v>
      </c>
      <c r="B1941" s="14" t="s">
        <v>28</v>
      </c>
      <c r="C1941" s="13" t="str">
        <f>"2020195424"</f>
        <v>2020195424</v>
      </c>
      <c r="D1941" s="15">
        <v>58.16</v>
      </c>
      <c r="E1941" s="15" t="s">
        <v>8</v>
      </c>
    </row>
    <row r="1942" spans="1:5" ht="16.5" customHeight="1">
      <c r="A1942" s="13">
        <v>1940</v>
      </c>
      <c r="B1942" s="14" t="s">
        <v>28</v>
      </c>
      <c r="C1942" s="13" t="str">
        <f>"2020196303"</f>
        <v>2020196303</v>
      </c>
      <c r="D1942" s="15">
        <v>58.15</v>
      </c>
      <c r="E1942" s="15" t="s">
        <v>8</v>
      </c>
    </row>
    <row r="1943" spans="1:5" ht="16.5" customHeight="1">
      <c r="A1943" s="13">
        <v>1941</v>
      </c>
      <c r="B1943" s="14" t="s">
        <v>28</v>
      </c>
      <c r="C1943" s="13" t="str">
        <f>"2020195606"</f>
        <v>2020195606</v>
      </c>
      <c r="D1943" s="15">
        <v>58.12</v>
      </c>
      <c r="E1943" s="15" t="s">
        <v>8</v>
      </c>
    </row>
    <row r="1944" spans="1:5" ht="16.5" customHeight="1">
      <c r="A1944" s="13">
        <v>1942</v>
      </c>
      <c r="B1944" s="14" t="s">
        <v>28</v>
      </c>
      <c r="C1944" s="13" t="str">
        <f>"2020196218"</f>
        <v>2020196218</v>
      </c>
      <c r="D1944" s="15">
        <v>58.07</v>
      </c>
      <c r="E1944" s="15" t="s">
        <v>8</v>
      </c>
    </row>
    <row r="1945" spans="1:5" ht="16.5" customHeight="1">
      <c r="A1945" s="13">
        <v>1943</v>
      </c>
      <c r="B1945" s="14" t="s">
        <v>28</v>
      </c>
      <c r="C1945" s="13" t="str">
        <f>"2020196819"</f>
        <v>2020196819</v>
      </c>
      <c r="D1945" s="15">
        <v>58.02</v>
      </c>
      <c r="E1945" s="15" t="s">
        <v>8</v>
      </c>
    </row>
    <row r="1946" spans="1:5" ht="16.5" customHeight="1">
      <c r="A1946" s="13">
        <v>1944</v>
      </c>
      <c r="B1946" s="14" t="s">
        <v>28</v>
      </c>
      <c r="C1946" s="13" t="str">
        <f>"2020196830"</f>
        <v>2020196830</v>
      </c>
      <c r="D1946" s="15">
        <v>58</v>
      </c>
      <c r="E1946" s="15" t="s">
        <v>8</v>
      </c>
    </row>
    <row r="1947" spans="1:5" ht="16.5" customHeight="1">
      <c r="A1947" s="13">
        <v>1945</v>
      </c>
      <c r="B1947" s="14" t="s">
        <v>28</v>
      </c>
      <c r="C1947" s="13" t="str">
        <f>"2020197412"</f>
        <v>2020197412</v>
      </c>
      <c r="D1947" s="15">
        <v>57.95</v>
      </c>
      <c r="E1947" s="15" t="s">
        <v>8</v>
      </c>
    </row>
    <row r="1948" spans="1:5" ht="16.5" customHeight="1">
      <c r="A1948" s="13">
        <v>1946</v>
      </c>
      <c r="B1948" s="14" t="s">
        <v>28</v>
      </c>
      <c r="C1948" s="13" t="str">
        <f>"2020195704"</f>
        <v>2020195704</v>
      </c>
      <c r="D1948" s="15">
        <v>57.92</v>
      </c>
      <c r="E1948" s="15" t="s">
        <v>8</v>
      </c>
    </row>
    <row r="1949" spans="1:5" ht="16.5" customHeight="1">
      <c r="A1949" s="13">
        <v>1947</v>
      </c>
      <c r="B1949" s="14" t="s">
        <v>28</v>
      </c>
      <c r="C1949" s="13" t="str">
        <f>"2020195708"</f>
        <v>2020195708</v>
      </c>
      <c r="D1949" s="15">
        <v>57.86</v>
      </c>
      <c r="E1949" s="15" t="s">
        <v>8</v>
      </c>
    </row>
    <row r="1950" spans="1:5" ht="16.5" customHeight="1">
      <c r="A1950" s="13">
        <v>1948</v>
      </c>
      <c r="B1950" s="14" t="s">
        <v>28</v>
      </c>
      <c r="C1950" s="13" t="str">
        <f>"2020196228"</f>
        <v>2020196228</v>
      </c>
      <c r="D1950" s="15">
        <v>57.85</v>
      </c>
      <c r="E1950" s="15" t="s">
        <v>8</v>
      </c>
    </row>
    <row r="1951" spans="1:5" ht="16.5" customHeight="1">
      <c r="A1951" s="13">
        <v>1949</v>
      </c>
      <c r="B1951" s="14" t="s">
        <v>28</v>
      </c>
      <c r="C1951" s="13" t="str">
        <f>"2020196117"</f>
        <v>2020196117</v>
      </c>
      <c r="D1951" s="15">
        <v>57.84</v>
      </c>
      <c r="E1951" s="15" t="s">
        <v>8</v>
      </c>
    </row>
    <row r="1952" spans="1:5" ht="16.5" customHeight="1">
      <c r="A1952" s="13">
        <v>1950</v>
      </c>
      <c r="B1952" s="14" t="s">
        <v>28</v>
      </c>
      <c r="C1952" s="13" t="str">
        <f>"2020195919"</f>
        <v>2020195919</v>
      </c>
      <c r="D1952" s="15">
        <v>57.82</v>
      </c>
      <c r="E1952" s="15" t="s">
        <v>8</v>
      </c>
    </row>
    <row r="1953" spans="1:5" ht="16.5" customHeight="1">
      <c r="A1953" s="13">
        <v>1951</v>
      </c>
      <c r="B1953" s="14" t="s">
        <v>28</v>
      </c>
      <c r="C1953" s="13" t="str">
        <f>"2020196821"</f>
        <v>2020196821</v>
      </c>
      <c r="D1953" s="15">
        <v>57.79</v>
      </c>
      <c r="E1953" s="15" t="s">
        <v>8</v>
      </c>
    </row>
    <row r="1954" spans="1:5" ht="16.5" customHeight="1">
      <c r="A1954" s="13">
        <v>1952</v>
      </c>
      <c r="B1954" s="14" t="s">
        <v>28</v>
      </c>
      <c r="C1954" s="13" t="str">
        <f>"2020196522"</f>
        <v>2020196522</v>
      </c>
      <c r="D1954" s="15">
        <v>57.77</v>
      </c>
      <c r="E1954" s="15" t="s">
        <v>8</v>
      </c>
    </row>
    <row r="1955" spans="1:5" ht="16.5" customHeight="1">
      <c r="A1955" s="13">
        <v>1953</v>
      </c>
      <c r="B1955" s="14" t="s">
        <v>28</v>
      </c>
      <c r="C1955" s="13" t="str">
        <f>"2020196714"</f>
        <v>2020196714</v>
      </c>
      <c r="D1955" s="15">
        <v>57.76</v>
      </c>
      <c r="E1955" s="15" t="s">
        <v>8</v>
      </c>
    </row>
    <row r="1956" spans="1:5" ht="16.5" customHeight="1">
      <c r="A1956" s="13">
        <v>1954</v>
      </c>
      <c r="B1956" s="14" t="s">
        <v>28</v>
      </c>
      <c r="C1956" s="13" t="str">
        <f>"2020195304"</f>
        <v>2020195304</v>
      </c>
      <c r="D1956" s="15">
        <v>57.74</v>
      </c>
      <c r="E1956" s="15" t="s">
        <v>8</v>
      </c>
    </row>
    <row r="1957" spans="1:5" ht="16.5" customHeight="1">
      <c r="A1957" s="13">
        <v>1955</v>
      </c>
      <c r="B1957" s="14" t="s">
        <v>28</v>
      </c>
      <c r="C1957" s="13" t="str">
        <f>"2020197113"</f>
        <v>2020197113</v>
      </c>
      <c r="D1957" s="15">
        <v>57.73</v>
      </c>
      <c r="E1957" s="15" t="s">
        <v>8</v>
      </c>
    </row>
    <row r="1958" spans="1:5" ht="16.5" customHeight="1">
      <c r="A1958" s="13">
        <v>1956</v>
      </c>
      <c r="B1958" s="14" t="s">
        <v>28</v>
      </c>
      <c r="C1958" s="13" t="str">
        <f>"2020195514"</f>
        <v>2020195514</v>
      </c>
      <c r="D1958" s="15">
        <v>57.7</v>
      </c>
      <c r="E1958" s="15" t="s">
        <v>8</v>
      </c>
    </row>
    <row r="1959" spans="1:5" ht="16.5" customHeight="1">
      <c r="A1959" s="13">
        <v>1957</v>
      </c>
      <c r="B1959" s="14" t="s">
        <v>28</v>
      </c>
      <c r="C1959" s="13" t="str">
        <f>"2020195305"</f>
        <v>2020195305</v>
      </c>
      <c r="D1959" s="15">
        <v>57.69</v>
      </c>
      <c r="E1959" s="15" t="s">
        <v>8</v>
      </c>
    </row>
    <row r="1960" spans="1:5" ht="16.5" customHeight="1">
      <c r="A1960" s="13">
        <v>1958</v>
      </c>
      <c r="B1960" s="14" t="s">
        <v>28</v>
      </c>
      <c r="C1960" s="13" t="str">
        <f>"2020195620"</f>
        <v>2020195620</v>
      </c>
      <c r="D1960" s="15">
        <v>57.66</v>
      </c>
      <c r="E1960" s="15" t="s">
        <v>8</v>
      </c>
    </row>
    <row r="1961" spans="1:5" ht="16.5" customHeight="1">
      <c r="A1961" s="13">
        <v>1959</v>
      </c>
      <c r="B1961" s="14" t="s">
        <v>28</v>
      </c>
      <c r="C1961" s="13" t="str">
        <f>"2020196816"</f>
        <v>2020196816</v>
      </c>
      <c r="D1961" s="15">
        <v>57.66</v>
      </c>
      <c r="E1961" s="15" t="s">
        <v>8</v>
      </c>
    </row>
    <row r="1962" spans="1:5" ht="16.5" customHeight="1">
      <c r="A1962" s="13">
        <v>1960</v>
      </c>
      <c r="B1962" s="14" t="s">
        <v>28</v>
      </c>
      <c r="C1962" s="13" t="str">
        <f>"2020195509"</f>
        <v>2020195509</v>
      </c>
      <c r="D1962" s="15">
        <v>57.59</v>
      </c>
      <c r="E1962" s="15" t="s">
        <v>8</v>
      </c>
    </row>
    <row r="1963" spans="1:5" ht="16.5" customHeight="1">
      <c r="A1963" s="13">
        <v>1961</v>
      </c>
      <c r="B1963" s="14" t="s">
        <v>28</v>
      </c>
      <c r="C1963" s="13" t="str">
        <f>"2020196110"</f>
        <v>2020196110</v>
      </c>
      <c r="D1963" s="15">
        <v>57.57</v>
      </c>
      <c r="E1963" s="15" t="s">
        <v>8</v>
      </c>
    </row>
    <row r="1964" spans="1:5" ht="16.5" customHeight="1">
      <c r="A1964" s="13">
        <v>1962</v>
      </c>
      <c r="B1964" s="14" t="s">
        <v>28</v>
      </c>
      <c r="C1964" s="13" t="str">
        <f>"2020196202"</f>
        <v>2020196202</v>
      </c>
      <c r="D1964" s="15">
        <v>57.53</v>
      </c>
      <c r="E1964" s="15" t="s">
        <v>8</v>
      </c>
    </row>
    <row r="1965" spans="1:5" ht="16.5" customHeight="1">
      <c r="A1965" s="13">
        <v>1963</v>
      </c>
      <c r="B1965" s="14" t="s">
        <v>28</v>
      </c>
      <c r="C1965" s="13" t="str">
        <f>"2020196429"</f>
        <v>2020196429</v>
      </c>
      <c r="D1965" s="15">
        <v>57.51</v>
      </c>
      <c r="E1965" s="15" t="s">
        <v>8</v>
      </c>
    </row>
    <row r="1966" spans="1:5" ht="16.5" customHeight="1">
      <c r="A1966" s="13">
        <v>1964</v>
      </c>
      <c r="B1966" s="14" t="s">
        <v>28</v>
      </c>
      <c r="C1966" s="13" t="str">
        <f>"2020195928"</f>
        <v>2020195928</v>
      </c>
      <c r="D1966" s="15">
        <v>57.49</v>
      </c>
      <c r="E1966" s="15" t="s">
        <v>8</v>
      </c>
    </row>
    <row r="1967" spans="1:5" ht="16.5" customHeight="1">
      <c r="A1967" s="13">
        <v>1965</v>
      </c>
      <c r="B1967" s="14" t="s">
        <v>28</v>
      </c>
      <c r="C1967" s="13" t="str">
        <f>"2020197229"</f>
        <v>2020197229</v>
      </c>
      <c r="D1967" s="15">
        <v>57.49</v>
      </c>
      <c r="E1967" s="15" t="s">
        <v>8</v>
      </c>
    </row>
    <row r="1968" spans="1:5" ht="16.5" customHeight="1">
      <c r="A1968" s="13">
        <v>1966</v>
      </c>
      <c r="B1968" s="14" t="s">
        <v>28</v>
      </c>
      <c r="C1968" s="13" t="str">
        <f>"2020196411"</f>
        <v>2020196411</v>
      </c>
      <c r="D1968" s="15">
        <v>57.36</v>
      </c>
      <c r="E1968" s="15" t="s">
        <v>8</v>
      </c>
    </row>
    <row r="1969" spans="1:5" ht="16.5" customHeight="1">
      <c r="A1969" s="13">
        <v>1967</v>
      </c>
      <c r="B1969" s="14" t="s">
        <v>28</v>
      </c>
      <c r="C1969" s="13" t="str">
        <f>"2020196517"</f>
        <v>2020196517</v>
      </c>
      <c r="D1969" s="15">
        <v>57.34</v>
      </c>
      <c r="E1969" s="15" t="s">
        <v>8</v>
      </c>
    </row>
    <row r="1970" spans="1:5" ht="16.5" customHeight="1">
      <c r="A1970" s="13">
        <v>1968</v>
      </c>
      <c r="B1970" s="14" t="s">
        <v>28</v>
      </c>
      <c r="C1970" s="13" t="str">
        <f>"2020197331"</f>
        <v>2020197331</v>
      </c>
      <c r="D1970" s="15">
        <v>57.33</v>
      </c>
      <c r="E1970" s="15" t="s">
        <v>8</v>
      </c>
    </row>
    <row r="1971" spans="1:5" ht="16.5" customHeight="1">
      <c r="A1971" s="13">
        <v>1969</v>
      </c>
      <c r="B1971" s="14" t="s">
        <v>28</v>
      </c>
      <c r="C1971" s="13" t="str">
        <f>"2020195325"</f>
        <v>2020195325</v>
      </c>
      <c r="D1971" s="15">
        <v>57.32</v>
      </c>
      <c r="E1971" s="15" t="s">
        <v>8</v>
      </c>
    </row>
    <row r="1972" spans="1:5" ht="16.5" customHeight="1">
      <c r="A1972" s="13">
        <v>1970</v>
      </c>
      <c r="B1972" s="14" t="s">
        <v>28</v>
      </c>
      <c r="C1972" s="13" t="str">
        <f>"2020196116"</f>
        <v>2020196116</v>
      </c>
      <c r="D1972" s="15">
        <v>57.24</v>
      </c>
      <c r="E1972" s="15" t="s">
        <v>8</v>
      </c>
    </row>
    <row r="1973" spans="1:5" ht="16.5" customHeight="1">
      <c r="A1973" s="13">
        <v>1971</v>
      </c>
      <c r="B1973" s="14" t="s">
        <v>28</v>
      </c>
      <c r="C1973" s="13" t="str">
        <f>"2020197118"</f>
        <v>2020197118</v>
      </c>
      <c r="D1973" s="15">
        <v>57.24</v>
      </c>
      <c r="E1973" s="15" t="s">
        <v>8</v>
      </c>
    </row>
    <row r="1974" spans="1:5" ht="16.5" customHeight="1">
      <c r="A1974" s="13">
        <v>1972</v>
      </c>
      <c r="B1974" s="14" t="s">
        <v>28</v>
      </c>
      <c r="C1974" s="13" t="str">
        <f>"2020196301"</f>
        <v>2020196301</v>
      </c>
      <c r="D1974" s="15">
        <v>57.17</v>
      </c>
      <c r="E1974" s="15" t="s">
        <v>8</v>
      </c>
    </row>
    <row r="1975" spans="1:5" ht="16.5" customHeight="1">
      <c r="A1975" s="13">
        <v>1973</v>
      </c>
      <c r="B1975" s="14" t="s">
        <v>28</v>
      </c>
      <c r="C1975" s="13" t="str">
        <f>"2020196312"</f>
        <v>2020196312</v>
      </c>
      <c r="D1975" s="15">
        <v>57.16</v>
      </c>
      <c r="E1975" s="15" t="s">
        <v>8</v>
      </c>
    </row>
    <row r="1976" spans="1:5" ht="16.5" customHeight="1">
      <c r="A1976" s="13">
        <v>1974</v>
      </c>
      <c r="B1976" s="14" t="s">
        <v>28</v>
      </c>
      <c r="C1976" s="13" t="str">
        <f>"2020197322"</f>
        <v>2020197322</v>
      </c>
      <c r="D1976" s="15">
        <v>57.16</v>
      </c>
      <c r="E1976" s="15" t="s">
        <v>8</v>
      </c>
    </row>
    <row r="1977" spans="1:5" ht="16.5" customHeight="1">
      <c r="A1977" s="13">
        <v>1975</v>
      </c>
      <c r="B1977" s="14" t="s">
        <v>28</v>
      </c>
      <c r="C1977" s="13" t="str">
        <f>"2020196909"</f>
        <v>2020196909</v>
      </c>
      <c r="D1977" s="15">
        <v>57.15</v>
      </c>
      <c r="E1977" s="15" t="s">
        <v>8</v>
      </c>
    </row>
    <row r="1978" spans="1:5" ht="16.5" customHeight="1">
      <c r="A1978" s="13">
        <v>1976</v>
      </c>
      <c r="B1978" s="14" t="s">
        <v>28</v>
      </c>
      <c r="C1978" s="13" t="str">
        <f>"2020196014"</f>
        <v>2020196014</v>
      </c>
      <c r="D1978" s="15">
        <v>57.09</v>
      </c>
      <c r="E1978" s="15" t="s">
        <v>8</v>
      </c>
    </row>
    <row r="1979" spans="1:5" ht="16.5" customHeight="1">
      <c r="A1979" s="13">
        <v>1977</v>
      </c>
      <c r="B1979" s="14" t="s">
        <v>28</v>
      </c>
      <c r="C1979" s="13" t="str">
        <f>"2020196910"</f>
        <v>2020196910</v>
      </c>
      <c r="D1979" s="15">
        <v>57.09</v>
      </c>
      <c r="E1979" s="15" t="s">
        <v>8</v>
      </c>
    </row>
    <row r="1980" spans="1:5" ht="16.5" customHeight="1">
      <c r="A1980" s="13">
        <v>1978</v>
      </c>
      <c r="B1980" s="14" t="s">
        <v>28</v>
      </c>
      <c r="C1980" s="13" t="str">
        <f>"2020195806"</f>
        <v>2020195806</v>
      </c>
      <c r="D1980" s="15">
        <v>57.07</v>
      </c>
      <c r="E1980" s="15" t="s">
        <v>8</v>
      </c>
    </row>
    <row r="1981" spans="1:5" ht="16.5" customHeight="1">
      <c r="A1981" s="13">
        <v>1979</v>
      </c>
      <c r="B1981" s="14" t="s">
        <v>28</v>
      </c>
      <c r="C1981" s="13" t="str">
        <f>"2020195716"</f>
        <v>2020195716</v>
      </c>
      <c r="D1981" s="15">
        <v>57.02</v>
      </c>
      <c r="E1981" s="15" t="s">
        <v>8</v>
      </c>
    </row>
    <row r="1982" spans="1:5" ht="16.5" customHeight="1">
      <c r="A1982" s="13">
        <v>1980</v>
      </c>
      <c r="B1982" s="14" t="s">
        <v>28</v>
      </c>
      <c r="C1982" s="13" t="str">
        <f>"2020197213"</f>
        <v>2020197213</v>
      </c>
      <c r="D1982" s="15">
        <v>57.02</v>
      </c>
      <c r="E1982" s="15" t="s">
        <v>8</v>
      </c>
    </row>
    <row r="1983" spans="1:5" ht="16.5" customHeight="1">
      <c r="A1983" s="13">
        <v>1981</v>
      </c>
      <c r="B1983" s="14" t="s">
        <v>28</v>
      </c>
      <c r="C1983" s="13" t="str">
        <f>"2020196109"</f>
        <v>2020196109</v>
      </c>
      <c r="D1983" s="15">
        <v>57</v>
      </c>
      <c r="E1983" s="15" t="s">
        <v>8</v>
      </c>
    </row>
    <row r="1984" spans="1:5" ht="16.5" customHeight="1">
      <c r="A1984" s="13">
        <v>1982</v>
      </c>
      <c r="B1984" s="14" t="s">
        <v>28</v>
      </c>
      <c r="C1984" s="13" t="str">
        <f>"2020196612"</f>
        <v>2020196612</v>
      </c>
      <c r="D1984" s="15">
        <v>56.91</v>
      </c>
      <c r="E1984" s="15" t="s">
        <v>8</v>
      </c>
    </row>
    <row r="1985" spans="1:5" ht="16.5" customHeight="1">
      <c r="A1985" s="13">
        <v>1983</v>
      </c>
      <c r="B1985" s="14" t="s">
        <v>28</v>
      </c>
      <c r="C1985" s="13" t="str">
        <f>"2020197424"</f>
        <v>2020197424</v>
      </c>
      <c r="D1985" s="15">
        <v>56.87</v>
      </c>
      <c r="E1985" s="15" t="s">
        <v>8</v>
      </c>
    </row>
    <row r="1986" spans="1:5" ht="16.5" customHeight="1">
      <c r="A1986" s="13">
        <v>1984</v>
      </c>
      <c r="B1986" s="14" t="s">
        <v>28</v>
      </c>
      <c r="C1986" s="13" t="str">
        <f>"2020195309"</f>
        <v>2020195309</v>
      </c>
      <c r="D1986" s="15">
        <v>56.82</v>
      </c>
      <c r="E1986" s="15" t="s">
        <v>8</v>
      </c>
    </row>
    <row r="1987" spans="1:5" ht="16.5" customHeight="1">
      <c r="A1987" s="13">
        <v>1985</v>
      </c>
      <c r="B1987" s="14" t="s">
        <v>28</v>
      </c>
      <c r="C1987" s="13" t="str">
        <f>"2020196111"</f>
        <v>2020196111</v>
      </c>
      <c r="D1987" s="15">
        <v>56.68</v>
      </c>
      <c r="E1987" s="15" t="s">
        <v>8</v>
      </c>
    </row>
    <row r="1988" spans="1:5" ht="16.5" customHeight="1">
      <c r="A1988" s="13">
        <v>1986</v>
      </c>
      <c r="B1988" s="14" t="s">
        <v>28</v>
      </c>
      <c r="C1988" s="13" t="str">
        <f>"2020196102"</f>
        <v>2020196102</v>
      </c>
      <c r="D1988" s="15">
        <v>56.67</v>
      </c>
      <c r="E1988" s="15" t="s">
        <v>8</v>
      </c>
    </row>
    <row r="1989" spans="1:5" ht="16.5" customHeight="1">
      <c r="A1989" s="13">
        <v>1987</v>
      </c>
      <c r="B1989" s="14" t="s">
        <v>28</v>
      </c>
      <c r="C1989" s="13" t="str">
        <f>"2020197130"</f>
        <v>2020197130</v>
      </c>
      <c r="D1989" s="15">
        <v>56.66</v>
      </c>
      <c r="E1989" s="15" t="s">
        <v>8</v>
      </c>
    </row>
    <row r="1990" spans="1:5" ht="16.5" customHeight="1">
      <c r="A1990" s="13">
        <v>1988</v>
      </c>
      <c r="B1990" s="14" t="s">
        <v>28</v>
      </c>
      <c r="C1990" s="13" t="str">
        <f>"2020197311"</f>
        <v>2020197311</v>
      </c>
      <c r="D1990" s="15">
        <v>56.58</v>
      </c>
      <c r="E1990" s="15" t="s">
        <v>8</v>
      </c>
    </row>
    <row r="1991" spans="1:5" ht="16.5" customHeight="1">
      <c r="A1991" s="13">
        <v>1989</v>
      </c>
      <c r="B1991" s="14" t="s">
        <v>28</v>
      </c>
      <c r="C1991" s="13" t="str">
        <f>"2020197031"</f>
        <v>2020197031</v>
      </c>
      <c r="D1991" s="15">
        <v>56.51</v>
      </c>
      <c r="E1991" s="15" t="s">
        <v>8</v>
      </c>
    </row>
    <row r="1992" spans="1:5" ht="16.5" customHeight="1">
      <c r="A1992" s="13">
        <v>1990</v>
      </c>
      <c r="B1992" s="14" t="s">
        <v>28</v>
      </c>
      <c r="C1992" s="13" t="str">
        <f>"2020196329"</f>
        <v>2020196329</v>
      </c>
      <c r="D1992" s="15">
        <v>56.5</v>
      </c>
      <c r="E1992" s="15" t="s">
        <v>8</v>
      </c>
    </row>
    <row r="1993" spans="1:5" ht="16.5" customHeight="1">
      <c r="A1993" s="13">
        <v>1991</v>
      </c>
      <c r="B1993" s="14" t="s">
        <v>28</v>
      </c>
      <c r="C1993" s="13" t="str">
        <f>"2020195627"</f>
        <v>2020195627</v>
      </c>
      <c r="D1993" s="15">
        <v>56.49</v>
      </c>
      <c r="E1993" s="15" t="s">
        <v>8</v>
      </c>
    </row>
    <row r="1994" spans="1:5" ht="16.5" customHeight="1">
      <c r="A1994" s="13">
        <v>1992</v>
      </c>
      <c r="B1994" s="14" t="s">
        <v>28</v>
      </c>
      <c r="C1994" s="13" t="str">
        <f>"2020196215"</f>
        <v>2020196215</v>
      </c>
      <c r="D1994" s="15">
        <v>56.42</v>
      </c>
      <c r="E1994" s="15" t="s">
        <v>8</v>
      </c>
    </row>
    <row r="1995" spans="1:5" ht="16.5" customHeight="1">
      <c r="A1995" s="13">
        <v>1993</v>
      </c>
      <c r="B1995" s="14" t="s">
        <v>28</v>
      </c>
      <c r="C1995" s="13" t="str">
        <f>"2020196322"</f>
        <v>2020196322</v>
      </c>
      <c r="D1995" s="15">
        <v>56.36</v>
      </c>
      <c r="E1995" s="15" t="s">
        <v>8</v>
      </c>
    </row>
    <row r="1996" spans="1:5" ht="16.5" customHeight="1">
      <c r="A1996" s="13">
        <v>1994</v>
      </c>
      <c r="B1996" s="14" t="s">
        <v>28</v>
      </c>
      <c r="C1996" s="13" t="str">
        <f>"2020195802"</f>
        <v>2020195802</v>
      </c>
      <c r="D1996" s="15">
        <v>56.27</v>
      </c>
      <c r="E1996" s="15" t="s">
        <v>8</v>
      </c>
    </row>
    <row r="1997" spans="1:5" ht="16.5" customHeight="1">
      <c r="A1997" s="13">
        <v>1995</v>
      </c>
      <c r="B1997" s="14" t="s">
        <v>28</v>
      </c>
      <c r="C1997" s="13" t="str">
        <f>"2020196327"</f>
        <v>2020196327</v>
      </c>
      <c r="D1997" s="15">
        <v>56.25</v>
      </c>
      <c r="E1997" s="15" t="s">
        <v>8</v>
      </c>
    </row>
    <row r="1998" spans="1:5" ht="16.5" customHeight="1">
      <c r="A1998" s="13">
        <v>1996</v>
      </c>
      <c r="B1998" s="14" t="s">
        <v>28</v>
      </c>
      <c r="C1998" s="13" t="str">
        <f>"2020196908"</f>
        <v>2020196908</v>
      </c>
      <c r="D1998" s="15">
        <v>56.24</v>
      </c>
      <c r="E1998" s="15" t="s">
        <v>8</v>
      </c>
    </row>
    <row r="1999" spans="1:5" ht="16.5" customHeight="1">
      <c r="A1999" s="13">
        <v>1997</v>
      </c>
      <c r="B1999" s="14" t="s">
        <v>28</v>
      </c>
      <c r="C1999" s="13" t="str">
        <f>"2020195622"</f>
        <v>2020195622</v>
      </c>
      <c r="D1999" s="15">
        <v>56.08</v>
      </c>
      <c r="E1999" s="15" t="s">
        <v>8</v>
      </c>
    </row>
    <row r="2000" spans="1:5" ht="16.5" customHeight="1">
      <c r="A2000" s="13">
        <v>1998</v>
      </c>
      <c r="B2000" s="14" t="s">
        <v>28</v>
      </c>
      <c r="C2000" s="13" t="str">
        <f>"2020196317"</f>
        <v>2020196317</v>
      </c>
      <c r="D2000" s="15">
        <v>56.06</v>
      </c>
      <c r="E2000" s="15" t="s">
        <v>8</v>
      </c>
    </row>
    <row r="2001" spans="1:5" ht="16.5" customHeight="1">
      <c r="A2001" s="13">
        <v>1999</v>
      </c>
      <c r="B2001" s="14" t="s">
        <v>28</v>
      </c>
      <c r="C2001" s="13" t="str">
        <f>"2020197419"</f>
        <v>2020197419</v>
      </c>
      <c r="D2001" s="15">
        <v>56.06</v>
      </c>
      <c r="E2001" s="15" t="s">
        <v>8</v>
      </c>
    </row>
    <row r="2002" spans="1:5" ht="16.5" customHeight="1">
      <c r="A2002" s="13">
        <v>2000</v>
      </c>
      <c r="B2002" s="14" t="s">
        <v>28</v>
      </c>
      <c r="C2002" s="13" t="str">
        <f>"2020195612"</f>
        <v>2020195612</v>
      </c>
      <c r="D2002" s="15">
        <v>56</v>
      </c>
      <c r="E2002" s="15" t="s">
        <v>8</v>
      </c>
    </row>
    <row r="2003" spans="1:5" ht="16.5" customHeight="1">
      <c r="A2003" s="13">
        <v>2001</v>
      </c>
      <c r="B2003" s="14" t="s">
        <v>28</v>
      </c>
      <c r="C2003" s="13" t="str">
        <f>"2020196101"</f>
        <v>2020196101</v>
      </c>
      <c r="D2003" s="15">
        <v>56</v>
      </c>
      <c r="E2003" s="15" t="s">
        <v>8</v>
      </c>
    </row>
    <row r="2004" spans="1:5" ht="16.5" customHeight="1">
      <c r="A2004" s="13">
        <v>2002</v>
      </c>
      <c r="B2004" s="14" t="s">
        <v>28</v>
      </c>
      <c r="C2004" s="13" t="str">
        <f>"2020196501"</f>
        <v>2020196501</v>
      </c>
      <c r="D2004" s="15">
        <v>55.99</v>
      </c>
      <c r="E2004" s="15" t="s">
        <v>8</v>
      </c>
    </row>
    <row r="2005" spans="1:5" ht="16.5" customHeight="1">
      <c r="A2005" s="13">
        <v>2003</v>
      </c>
      <c r="B2005" s="14" t="s">
        <v>28</v>
      </c>
      <c r="C2005" s="13" t="str">
        <f>"2020196531"</f>
        <v>2020196531</v>
      </c>
      <c r="D2005" s="15">
        <v>55.99</v>
      </c>
      <c r="E2005" s="15" t="s">
        <v>8</v>
      </c>
    </row>
    <row r="2006" spans="1:5" ht="16.5" customHeight="1">
      <c r="A2006" s="13">
        <v>2004</v>
      </c>
      <c r="B2006" s="14" t="s">
        <v>28</v>
      </c>
      <c r="C2006" s="13" t="str">
        <f>"2020196401"</f>
        <v>2020196401</v>
      </c>
      <c r="D2006" s="15">
        <v>55.94</v>
      </c>
      <c r="E2006" s="15" t="s">
        <v>8</v>
      </c>
    </row>
    <row r="2007" spans="1:5" ht="16.5" customHeight="1">
      <c r="A2007" s="13">
        <v>2005</v>
      </c>
      <c r="B2007" s="14" t="s">
        <v>28</v>
      </c>
      <c r="C2007" s="13" t="str">
        <f>"2020196624"</f>
        <v>2020196624</v>
      </c>
      <c r="D2007" s="15">
        <v>55.91</v>
      </c>
      <c r="E2007" s="15" t="s">
        <v>8</v>
      </c>
    </row>
    <row r="2008" spans="1:5" ht="16.5" customHeight="1">
      <c r="A2008" s="13">
        <v>2006</v>
      </c>
      <c r="B2008" s="14" t="s">
        <v>28</v>
      </c>
      <c r="C2008" s="13" t="str">
        <f>"2020197410"</f>
        <v>2020197410</v>
      </c>
      <c r="D2008" s="15">
        <v>55.86</v>
      </c>
      <c r="E2008" s="15" t="s">
        <v>8</v>
      </c>
    </row>
    <row r="2009" spans="1:5" ht="16.5" customHeight="1">
      <c r="A2009" s="13">
        <v>2007</v>
      </c>
      <c r="B2009" s="14" t="s">
        <v>28</v>
      </c>
      <c r="C2009" s="13" t="str">
        <f>"2020195811"</f>
        <v>2020195811</v>
      </c>
      <c r="D2009" s="15">
        <v>55.84</v>
      </c>
      <c r="E2009" s="15" t="s">
        <v>8</v>
      </c>
    </row>
    <row r="2010" spans="1:5" ht="16.5" customHeight="1">
      <c r="A2010" s="13">
        <v>2008</v>
      </c>
      <c r="B2010" s="14" t="s">
        <v>28</v>
      </c>
      <c r="C2010" s="13" t="str">
        <f>"2020195915"</f>
        <v>2020195915</v>
      </c>
      <c r="D2010" s="15">
        <v>55.84</v>
      </c>
      <c r="E2010" s="15" t="s">
        <v>8</v>
      </c>
    </row>
    <row r="2011" spans="1:5" ht="16.5" customHeight="1">
      <c r="A2011" s="13">
        <v>2009</v>
      </c>
      <c r="B2011" s="14" t="s">
        <v>28</v>
      </c>
      <c r="C2011" s="13" t="str">
        <f>"2020195329"</f>
        <v>2020195329</v>
      </c>
      <c r="D2011" s="15">
        <v>55.83</v>
      </c>
      <c r="E2011" s="15" t="s">
        <v>8</v>
      </c>
    </row>
    <row r="2012" spans="1:5" ht="16.5" customHeight="1">
      <c r="A2012" s="13">
        <v>2010</v>
      </c>
      <c r="B2012" s="14" t="s">
        <v>28</v>
      </c>
      <c r="C2012" s="13" t="str">
        <f>"2020196321"</f>
        <v>2020196321</v>
      </c>
      <c r="D2012" s="15">
        <v>55.71</v>
      </c>
      <c r="E2012" s="15" t="s">
        <v>8</v>
      </c>
    </row>
    <row r="2013" spans="1:5" ht="16.5" customHeight="1">
      <c r="A2013" s="13">
        <v>2011</v>
      </c>
      <c r="B2013" s="14" t="s">
        <v>28</v>
      </c>
      <c r="C2013" s="13" t="str">
        <f>"2020197307"</f>
        <v>2020197307</v>
      </c>
      <c r="D2013" s="15">
        <v>55.68</v>
      </c>
      <c r="E2013" s="15" t="s">
        <v>8</v>
      </c>
    </row>
    <row r="2014" spans="1:5" ht="16.5" customHeight="1">
      <c r="A2014" s="13">
        <v>2012</v>
      </c>
      <c r="B2014" s="14" t="s">
        <v>28</v>
      </c>
      <c r="C2014" s="13" t="str">
        <f>"2020196510"</f>
        <v>2020196510</v>
      </c>
      <c r="D2014" s="15">
        <v>55.67</v>
      </c>
      <c r="E2014" s="15" t="s">
        <v>8</v>
      </c>
    </row>
    <row r="2015" spans="1:5" ht="16.5" customHeight="1">
      <c r="A2015" s="13">
        <v>2013</v>
      </c>
      <c r="B2015" s="14" t="s">
        <v>28</v>
      </c>
      <c r="C2015" s="13" t="str">
        <f>"2020196311"</f>
        <v>2020196311</v>
      </c>
      <c r="D2015" s="15">
        <v>55.66</v>
      </c>
      <c r="E2015" s="15" t="s">
        <v>8</v>
      </c>
    </row>
    <row r="2016" spans="1:5" ht="16.5" customHeight="1">
      <c r="A2016" s="13">
        <v>2014</v>
      </c>
      <c r="B2016" s="14" t="s">
        <v>28</v>
      </c>
      <c r="C2016" s="13" t="str">
        <f>"2020196023"</f>
        <v>2020196023</v>
      </c>
      <c r="D2016" s="15">
        <v>55.62</v>
      </c>
      <c r="E2016" s="15" t="s">
        <v>8</v>
      </c>
    </row>
    <row r="2017" spans="1:5" ht="16.5" customHeight="1">
      <c r="A2017" s="13">
        <v>2015</v>
      </c>
      <c r="B2017" s="14" t="s">
        <v>28</v>
      </c>
      <c r="C2017" s="13" t="str">
        <f>"2020196506"</f>
        <v>2020196506</v>
      </c>
      <c r="D2017" s="15">
        <v>55.6</v>
      </c>
      <c r="E2017" s="15" t="s">
        <v>8</v>
      </c>
    </row>
    <row r="2018" spans="1:5" ht="16.5" customHeight="1">
      <c r="A2018" s="13">
        <v>2016</v>
      </c>
      <c r="B2018" s="14" t="s">
        <v>28</v>
      </c>
      <c r="C2018" s="13" t="str">
        <f>"2020196727"</f>
        <v>2020196727</v>
      </c>
      <c r="D2018" s="15">
        <v>55.59</v>
      </c>
      <c r="E2018" s="15" t="s">
        <v>8</v>
      </c>
    </row>
    <row r="2019" spans="1:5" ht="16.5" customHeight="1">
      <c r="A2019" s="13">
        <v>2017</v>
      </c>
      <c r="B2019" s="14" t="s">
        <v>28</v>
      </c>
      <c r="C2019" s="13" t="str">
        <f>"2020196815"</f>
        <v>2020196815</v>
      </c>
      <c r="D2019" s="15">
        <v>55.59</v>
      </c>
      <c r="E2019" s="15" t="s">
        <v>8</v>
      </c>
    </row>
    <row r="2020" spans="1:5" ht="16.5" customHeight="1">
      <c r="A2020" s="13">
        <v>2018</v>
      </c>
      <c r="B2020" s="14" t="s">
        <v>28</v>
      </c>
      <c r="C2020" s="13" t="str">
        <f>"2020196823"</f>
        <v>2020196823</v>
      </c>
      <c r="D2020" s="15">
        <v>55.52</v>
      </c>
      <c r="E2020" s="15" t="s">
        <v>8</v>
      </c>
    </row>
    <row r="2021" spans="1:5" ht="16.5" customHeight="1">
      <c r="A2021" s="13">
        <v>2019</v>
      </c>
      <c r="B2021" s="14" t="s">
        <v>28</v>
      </c>
      <c r="C2021" s="13" t="str">
        <f>"2020195827"</f>
        <v>2020195827</v>
      </c>
      <c r="D2021" s="15">
        <v>55.4</v>
      </c>
      <c r="E2021" s="15" t="s">
        <v>8</v>
      </c>
    </row>
    <row r="2022" spans="1:5" ht="16.5" customHeight="1">
      <c r="A2022" s="13">
        <v>2020</v>
      </c>
      <c r="B2022" s="14" t="s">
        <v>28</v>
      </c>
      <c r="C2022" s="13" t="str">
        <f>"2020196231"</f>
        <v>2020196231</v>
      </c>
      <c r="D2022" s="15">
        <v>55.4</v>
      </c>
      <c r="E2022" s="15" t="s">
        <v>8</v>
      </c>
    </row>
    <row r="2023" spans="1:5" ht="16.5" customHeight="1">
      <c r="A2023" s="13">
        <v>2021</v>
      </c>
      <c r="B2023" s="14" t="s">
        <v>28</v>
      </c>
      <c r="C2023" s="13" t="str">
        <f>"2020196704"</f>
        <v>2020196704</v>
      </c>
      <c r="D2023" s="15">
        <v>55.37</v>
      </c>
      <c r="E2023" s="15" t="s">
        <v>8</v>
      </c>
    </row>
    <row r="2024" spans="1:5" ht="16.5" customHeight="1">
      <c r="A2024" s="13">
        <v>2022</v>
      </c>
      <c r="B2024" s="14" t="s">
        <v>28</v>
      </c>
      <c r="C2024" s="13" t="str">
        <f>"2020196720"</f>
        <v>2020196720</v>
      </c>
      <c r="D2024" s="15">
        <v>55.33</v>
      </c>
      <c r="E2024" s="15" t="s">
        <v>8</v>
      </c>
    </row>
    <row r="2025" spans="1:5" ht="16.5" customHeight="1">
      <c r="A2025" s="13">
        <v>2023</v>
      </c>
      <c r="B2025" s="14" t="s">
        <v>28</v>
      </c>
      <c r="C2025" s="13" t="str">
        <f>"2020197022"</f>
        <v>2020197022</v>
      </c>
      <c r="D2025" s="15">
        <v>55.28</v>
      </c>
      <c r="E2025" s="15" t="s">
        <v>8</v>
      </c>
    </row>
    <row r="2026" spans="1:5" ht="16.5" customHeight="1">
      <c r="A2026" s="13">
        <v>2024</v>
      </c>
      <c r="B2026" s="14" t="s">
        <v>28</v>
      </c>
      <c r="C2026" s="13" t="str">
        <f>"2020195427"</f>
        <v>2020195427</v>
      </c>
      <c r="D2026" s="15">
        <v>55.27</v>
      </c>
      <c r="E2026" s="15" t="s">
        <v>8</v>
      </c>
    </row>
    <row r="2027" spans="1:5" ht="16.5" customHeight="1">
      <c r="A2027" s="13">
        <v>2025</v>
      </c>
      <c r="B2027" s="14" t="s">
        <v>28</v>
      </c>
      <c r="C2027" s="13" t="str">
        <f>"2020196631"</f>
        <v>2020196631</v>
      </c>
      <c r="D2027" s="15">
        <v>55.26</v>
      </c>
      <c r="E2027" s="15" t="s">
        <v>8</v>
      </c>
    </row>
    <row r="2028" spans="1:5" ht="16.5" customHeight="1">
      <c r="A2028" s="13">
        <v>2026</v>
      </c>
      <c r="B2028" s="14" t="s">
        <v>28</v>
      </c>
      <c r="C2028" s="13" t="str">
        <f>"2020197120"</f>
        <v>2020197120</v>
      </c>
      <c r="D2028" s="15">
        <v>55.24</v>
      </c>
      <c r="E2028" s="15" t="s">
        <v>8</v>
      </c>
    </row>
    <row r="2029" spans="1:5" ht="16.5" customHeight="1">
      <c r="A2029" s="13">
        <v>2027</v>
      </c>
      <c r="B2029" s="14" t="s">
        <v>28</v>
      </c>
      <c r="C2029" s="13" t="str">
        <f>"2020195426"</f>
        <v>2020195426</v>
      </c>
      <c r="D2029" s="15">
        <v>55.18</v>
      </c>
      <c r="E2029" s="15" t="s">
        <v>8</v>
      </c>
    </row>
    <row r="2030" spans="1:5" ht="16.5" customHeight="1">
      <c r="A2030" s="13">
        <v>2028</v>
      </c>
      <c r="B2030" s="14" t="s">
        <v>28</v>
      </c>
      <c r="C2030" s="13" t="str">
        <f>"2020196609"</f>
        <v>2020196609</v>
      </c>
      <c r="D2030" s="15">
        <v>55.17</v>
      </c>
      <c r="E2030" s="15" t="s">
        <v>8</v>
      </c>
    </row>
    <row r="2031" spans="1:5" ht="16.5" customHeight="1">
      <c r="A2031" s="13">
        <v>2029</v>
      </c>
      <c r="B2031" s="14" t="s">
        <v>28</v>
      </c>
      <c r="C2031" s="13" t="str">
        <f>"2020195322"</f>
        <v>2020195322</v>
      </c>
      <c r="D2031" s="15">
        <v>55.15</v>
      </c>
      <c r="E2031" s="15" t="s">
        <v>8</v>
      </c>
    </row>
    <row r="2032" spans="1:5" ht="16.5" customHeight="1">
      <c r="A2032" s="13">
        <v>2030</v>
      </c>
      <c r="B2032" s="14" t="s">
        <v>28</v>
      </c>
      <c r="C2032" s="13" t="str">
        <f>"2020196216"</f>
        <v>2020196216</v>
      </c>
      <c r="D2032" s="15">
        <v>55.15</v>
      </c>
      <c r="E2032" s="15" t="s">
        <v>8</v>
      </c>
    </row>
    <row r="2033" spans="1:5" ht="16.5" customHeight="1">
      <c r="A2033" s="13">
        <v>2031</v>
      </c>
      <c r="B2033" s="14" t="s">
        <v>28</v>
      </c>
      <c r="C2033" s="13" t="str">
        <f>"2020196709"</f>
        <v>2020196709</v>
      </c>
      <c r="D2033" s="15">
        <v>55.09</v>
      </c>
      <c r="E2033" s="15" t="s">
        <v>8</v>
      </c>
    </row>
    <row r="2034" spans="1:5" ht="16.5" customHeight="1">
      <c r="A2034" s="13">
        <v>2032</v>
      </c>
      <c r="B2034" s="14" t="s">
        <v>28</v>
      </c>
      <c r="C2034" s="13" t="str">
        <f>"2020197202"</f>
        <v>2020197202</v>
      </c>
      <c r="D2034" s="15">
        <v>55.09</v>
      </c>
      <c r="E2034" s="15" t="s">
        <v>8</v>
      </c>
    </row>
    <row r="2035" spans="1:5" ht="16.5" customHeight="1">
      <c r="A2035" s="13">
        <v>2033</v>
      </c>
      <c r="B2035" s="14" t="s">
        <v>28</v>
      </c>
      <c r="C2035" s="13" t="str">
        <f>"2020195918"</f>
        <v>2020195918</v>
      </c>
      <c r="D2035" s="15">
        <v>55.01</v>
      </c>
      <c r="E2035" s="15" t="s">
        <v>8</v>
      </c>
    </row>
    <row r="2036" spans="1:5" ht="16.5" customHeight="1">
      <c r="A2036" s="13">
        <v>2034</v>
      </c>
      <c r="B2036" s="14" t="s">
        <v>28</v>
      </c>
      <c r="C2036" s="13" t="str">
        <f>"2020197409"</f>
        <v>2020197409</v>
      </c>
      <c r="D2036" s="15">
        <v>55.01</v>
      </c>
      <c r="E2036" s="15" t="s">
        <v>8</v>
      </c>
    </row>
    <row r="2037" spans="1:5" ht="16.5" customHeight="1">
      <c r="A2037" s="13">
        <v>2035</v>
      </c>
      <c r="B2037" s="14" t="s">
        <v>28</v>
      </c>
      <c r="C2037" s="13" t="str">
        <f>"2020195528"</f>
        <v>2020195528</v>
      </c>
      <c r="D2037" s="15">
        <v>55</v>
      </c>
      <c r="E2037" s="15" t="s">
        <v>8</v>
      </c>
    </row>
    <row r="2038" spans="1:5" ht="16.5" customHeight="1">
      <c r="A2038" s="13">
        <v>2036</v>
      </c>
      <c r="B2038" s="14" t="s">
        <v>28</v>
      </c>
      <c r="C2038" s="13" t="str">
        <f>"2020195630"</f>
        <v>2020195630</v>
      </c>
      <c r="D2038" s="15">
        <v>55</v>
      </c>
      <c r="E2038" s="15" t="s">
        <v>8</v>
      </c>
    </row>
    <row r="2039" spans="1:5" ht="16.5" customHeight="1">
      <c r="A2039" s="13">
        <v>2037</v>
      </c>
      <c r="B2039" s="14" t="s">
        <v>28</v>
      </c>
      <c r="C2039" s="13" t="str">
        <f>"2020195727"</f>
        <v>2020195727</v>
      </c>
      <c r="D2039" s="15">
        <v>54.99</v>
      </c>
      <c r="E2039" s="15" t="s">
        <v>8</v>
      </c>
    </row>
    <row r="2040" spans="1:5" ht="16.5" customHeight="1">
      <c r="A2040" s="13">
        <v>2038</v>
      </c>
      <c r="B2040" s="14" t="s">
        <v>28</v>
      </c>
      <c r="C2040" s="13" t="str">
        <f>"2020195705"</f>
        <v>2020195705</v>
      </c>
      <c r="D2040" s="15">
        <v>54.97</v>
      </c>
      <c r="E2040" s="15" t="s">
        <v>8</v>
      </c>
    </row>
    <row r="2041" spans="1:5" ht="16.5" customHeight="1">
      <c r="A2041" s="13">
        <v>2039</v>
      </c>
      <c r="B2041" s="14" t="s">
        <v>28</v>
      </c>
      <c r="C2041" s="13" t="str">
        <f>"2020197422"</f>
        <v>2020197422</v>
      </c>
      <c r="D2041" s="15">
        <v>54.86</v>
      </c>
      <c r="E2041" s="15" t="s">
        <v>8</v>
      </c>
    </row>
    <row r="2042" spans="1:5" ht="16.5" customHeight="1">
      <c r="A2042" s="13">
        <v>2040</v>
      </c>
      <c r="B2042" s="14" t="s">
        <v>28</v>
      </c>
      <c r="C2042" s="13" t="str">
        <f>"2020197106"</f>
        <v>2020197106</v>
      </c>
      <c r="D2042" s="15">
        <v>54.84</v>
      </c>
      <c r="E2042" s="15" t="s">
        <v>8</v>
      </c>
    </row>
    <row r="2043" spans="1:5" ht="16.5" customHeight="1">
      <c r="A2043" s="13">
        <v>2041</v>
      </c>
      <c r="B2043" s="14" t="s">
        <v>28</v>
      </c>
      <c r="C2043" s="13" t="str">
        <f>"2020197103"</f>
        <v>2020197103</v>
      </c>
      <c r="D2043" s="15">
        <v>54.74</v>
      </c>
      <c r="E2043" s="15" t="s">
        <v>8</v>
      </c>
    </row>
    <row r="2044" spans="1:5" ht="16.5" customHeight="1">
      <c r="A2044" s="13">
        <v>2042</v>
      </c>
      <c r="B2044" s="14" t="s">
        <v>28</v>
      </c>
      <c r="C2044" s="13" t="str">
        <f>"2020196011"</f>
        <v>2020196011</v>
      </c>
      <c r="D2044" s="15">
        <v>54.73</v>
      </c>
      <c r="E2044" s="15" t="s">
        <v>8</v>
      </c>
    </row>
    <row r="2045" spans="1:5" ht="16.5" customHeight="1">
      <c r="A2045" s="13">
        <v>2043</v>
      </c>
      <c r="B2045" s="14" t="s">
        <v>28</v>
      </c>
      <c r="C2045" s="13" t="str">
        <f>"2020195318"</f>
        <v>2020195318</v>
      </c>
      <c r="D2045" s="15">
        <v>54.68</v>
      </c>
      <c r="E2045" s="15" t="s">
        <v>8</v>
      </c>
    </row>
    <row r="2046" spans="1:5" ht="16.5" customHeight="1">
      <c r="A2046" s="13">
        <v>2044</v>
      </c>
      <c r="B2046" s="14" t="s">
        <v>28</v>
      </c>
      <c r="C2046" s="13" t="str">
        <f>"2020196010"</f>
        <v>2020196010</v>
      </c>
      <c r="D2046" s="15">
        <v>54.68</v>
      </c>
      <c r="E2046" s="15" t="s">
        <v>8</v>
      </c>
    </row>
    <row r="2047" spans="1:5" ht="16.5" customHeight="1">
      <c r="A2047" s="13">
        <v>2045</v>
      </c>
      <c r="B2047" s="14" t="s">
        <v>28</v>
      </c>
      <c r="C2047" s="13" t="str">
        <f>"2020196020"</f>
        <v>2020196020</v>
      </c>
      <c r="D2047" s="15">
        <v>54.68</v>
      </c>
      <c r="E2047" s="15" t="s">
        <v>8</v>
      </c>
    </row>
    <row r="2048" spans="1:5" ht="16.5" customHeight="1">
      <c r="A2048" s="13">
        <v>2046</v>
      </c>
      <c r="B2048" s="14" t="s">
        <v>28</v>
      </c>
      <c r="C2048" s="13" t="str">
        <f>"2020195813"</f>
        <v>2020195813</v>
      </c>
      <c r="D2048" s="15">
        <v>54.66</v>
      </c>
      <c r="E2048" s="15" t="s">
        <v>8</v>
      </c>
    </row>
    <row r="2049" spans="1:5" ht="16.5" customHeight="1">
      <c r="A2049" s="13">
        <v>2047</v>
      </c>
      <c r="B2049" s="14" t="s">
        <v>28</v>
      </c>
      <c r="C2049" s="13" t="str">
        <f>"2020196825"</f>
        <v>2020196825</v>
      </c>
      <c r="D2049" s="15">
        <v>54.63</v>
      </c>
      <c r="E2049" s="15" t="s">
        <v>8</v>
      </c>
    </row>
    <row r="2050" spans="1:5" ht="16.5" customHeight="1">
      <c r="A2050" s="13">
        <v>2048</v>
      </c>
      <c r="B2050" s="14" t="s">
        <v>28</v>
      </c>
      <c r="C2050" s="13" t="str">
        <f>"2020196525"</f>
        <v>2020196525</v>
      </c>
      <c r="D2050" s="15">
        <v>54.57</v>
      </c>
      <c r="E2050" s="15" t="s">
        <v>8</v>
      </c>
    </row>
    <row r="2051" spans="1:5" ht="16.5" customHeight="1">
      <c r="A2051" s="13">
        <v>2049</v>
      </c>
      <c r="B2051" s="14" t="s">
        <v>28</v>
      </c>
      <c r="C2051" s="13" t="str">
        <f>"2020196713"</f>
        <v>2020196713</v>
      </c>
      <c r="D2051" s="15">
        <v>54.5</v>
      </c>
      <c r="E2051" s="15" t="s">
        <v>8</v>
      </c>
    </row>
    <row r="2052" spans="1:5" ht="16.5" customHeight="1">
      <c r="A2052" s="13">
        <v>2050</v>
      </c>
      <c r="B2052" s="14" t="s">
        <v>28</v>
      </c>
      <c r="C2052" s="13" t="str">
        <f>"2020196924"</f>
        <v>2020196924</v>
      </c>
      <c r="D2052" s="15">
        <v>54.48</v>
      </c>
      <c r="E2052" s="15" t="s">
        <v>8</v>
      </c>
    </row>
    <row r="2053" spans="1:5" ht="16.5" customHeight="1">
      <c r="A2053" s="13">
        <v>2051</v>
      </c>
      <c r="B2053" s="14" t="s">
        <v>28</v>
      </c>
      <c r="C2053" s="13" t="str">
        <f>"2020195520"</f>
        <v>2020195520</v>
      </c>
      <c r="D2053" s="15">
        <v>54.41</v>
      </c>
      <c r="E2053" s="15" t="s">
        <v>8</v>
      </c>
    </row>
    <row r="2054" spans="1:5" ht="16.5" customHeight="1">
      <c r="A2054" s="13">
        <v>2052</v>
      </c>
      <c r="B2054" s="14" t="s">
        <v>28</v>
      </c>
      <c r="C2054" s="13" t="str">
        <f>"2020197121"</f>
        <v>2020197121</v>
      </c>
      <c r="D2054" s="15">
        <v>54.39</v>
      </c>
      <c r="E2054" s="15" t="s">
        <v>8</v>
      </c>
    </row>
    <row r="2055" spans="1:5" ht="16.5" customHeight="1">
      <c r="A2055" s="13">
        <v>2053</v>
      </c>
      <c r="B2055" s="14" t="s">
        <v>28</v>
      </c>
      <c r="C2055" s="13" t="str">
        <f>"2020196802"</f>
        <v>2020196802</v>
      </c>
      <c r="D2055" s="15">
        <v>54.33</v>
      </c>
      <c r="E2055" s="15" t="s">
        <v>8</v>
      </c>
    </row>
    <row r="2056" spans="1:5" ht="16.5" customHeight="1">
      <c r="A2056" s="13">
        <v>2054</v>
      </c>
      <c r="B2056" s="14" t="s">
        <v>28</v>
      </c>
      <c r="C2056" s="13" t="str">
        <f>"2020197216"</f>
        <v>2020197216</v>
      </c>
      <c r="D2056" s="15">
        <v>54.32</v>
      </c>
      <c r="E2056" s="15" t="s">
        <v>8</v>
      </c>
    </row>
    <row r="2057" spans="1:5" ht="16.5" customHeight="1">
      <c r="A2057" s="13">
        <v>2055</v>
      </c>
      <c r="B2057" s="14" t="s">
        <v>28</v>
      </c>
      <c r="C2057" s="13" t="str">
        <f>"2020195527"</f>
        <v>2020195527</v>
      </c>
      <c r="D2057" s="15">
        <v>54.17</v>
      </c>
      <c r="E2057" s="15" t="s">
        <v>8</v>
      </c>
    </row>
    <row r="2058" spans="1:5" ht="16.5" customHeight="1">
      <c r="A2058" s="13">
        <v>2056</v>
      </c>
      <c r="B2058" s="14" t="s">
        <v>28</v>
      </c>
      <c r="C2058" s="13" t="str">
        <f>"2020196405"</f>
        <v>2020196405</v>
      </c>
      <c r="D2058" s="15">
        <v>54.17</v>
      </c>
      <c r="E2058" s="15" t="s">
        <v>8</v>
      </c>
    </row>
    <row r="2059" spans="1:5" ht="16.5" customHeight="1">
      <c r="A2059" s="13">
        <v>2057</v>
      </c>
      <c r="B2059" s="14" t="s">
        <v>28</v>
      </c>
      <c r="C2059" s="13" t="str">
        <f>"2020196503"</f>
        <v>2020196503</v>
      </c>
      <c r="D2059" s="15">
        <v>54.08</v>
      </c>
      <c r="E2059" s="15" t="s">
        <v>8</v>
      </c>
    </row>
    <row r="2060" spans="1:5" ht="16.5" customHeight="1">
      <c r="A2060" s="13">
        <v>2058</v>
      </c>
      <c r="B2060" s="14" t="s">
        <v>28</v>
      </c>
      <c r="C2060" s="13" t="str">
        <f>"2020195504"</f>
        <v>2020195504</v>
      </c>
      <c r="D2060" s="15">
        <v>54.07</v>
      </c>
      <c r="E2060" s="15" t="s">
        <v>8</v>
      </c>
    </row>
    <row r="2061" spans="1:5" ht="16.5" customHeight="1">
      <c r="A2061" s="13">
        <v>2059</v>
      </c>
      <c r="B2061" s="14" t="s">
        <v>28</v>
      </c>
      <c r="C2061" s="13" t="str">
        <f>"2020196430"</f>
        <v>2020196430</v>
      </c>
      <c r="D2061" s="15">
        <v>54.06</v>
      </c>
      <c r="E2061" s="15" t="s">
        <v>8</v>
      </c>
    </row>
    <row r="2062" spans="1:5" ht="16.5" customHeight="1">
      <c r="A2062" s="13">
        <v>2060</v>
      </c>
      <c r="B2062" s="14" t="s">
        <v>28</v>
      </c>
      <c r="C2062" s="13" t="str">
        <f>"2020196930"</f>
        <v>2020196930</v>
      </c>
      <c r="D2062" s="15">
        <v>54.03</v>
      </c>
      <c r="E2062" s="15" t="s">
        <v>8</v>
      </c>
    </row>
    <row r="2063" spans="1:5" ht="16.5" customHeight="1">
      <c r="A2063" s="13">
        <v>2061</v>
      </c>
      <c r="B2063" s="14" t="s">
        <v>28</v>
      </c>
      <c r="C2063" s="13" t="str">
        <f>"2020196428"</f>
        <v>2020196428</v>
      </c>
      <c r="D2063" s="15">
        <v>53.97</v>
      </c>
      <c r="E2063" s="15" t="s">
        <v>8</v>
      </c>
    </row>
    <row r="2064" spans="1:5" ht="16.5" customHeight="1">
      <c r="A2064" s="13">
        <v>2062</v>
      </c>
      <c r="B2064" s="14" t="s">
        <v>28</v>
      </c>
      <c r="C2064" s="13" t="str">
        <f>"2020196717"</f>
        <v>2020196717</v>
      </c>
      <c r="D2064" s="15">
        <v>53.82</v>
      </c>
      <c r="E2064" s="15" t="s">
        <v>8</v>
      </c>
    </row>
    <row r="2065" spans="1:5" ht="16.5" customHeight="1">
      <c r="A2065" s="13">
        <v>2063</v>
      </c>
      <c r="B2065" s="14" t="s">
        <v>28</v>
      </c>
      <c r="C2065" s="13" t="str">
        <f>"2020196222"</f>
        <v>2020196222</v>
      </c>
      <c r="D2065" s="15">
        <v>53.74</v>
      </c>
      <c r="E2065" s="15" t="s">
        <v>8</v>
      </c>
    </row>
    <row r="2066" spans="1:5" ht="16.5" customHeight="1">
      <c r="A2066" s="13">
        <v>2064</v>
      </c>
      <c r="B2066" s="14" t="s">
        <v>28</v>
      </c>
      <c r="C2066" s="13" t="str">
        <f>"2020196224"</f>
        <v>2020196224</v>
      </c>
      <c r="D2066" s="15">
        <v>53.73</v>
      </c>
      <c r="E2066" s="15" t="s">
        <v>8</v>
      </c>
    </row>
    <row r="2067" spans="1:5" ht="16.5" customHeight="1">
      <c r="A2067" s="13">
        <v>2065</v>
      </c>
      <c r="B2067" s="14" t="s">
        <v>28</v>
      </c>
      <c r="C2067" s="13" t="str">
        <f>"2020195912"</f>
        <v>2020195912</v>
      </c>
      <c r="D2067" s="15">
        <v>53.65</v>
      </c>
      <c r="E2067" s="15" t="s">
        <v>8</v>
      </c>
    </row>
    <row r="2068" spans="1:5" ht="16.5" customHeight="1">
      <c r="A2068" s="13">
        <v>2066</v>
      </c>
      <c r="B2068" s="14" t="s">
        <v>28</v>
      </c>
      <c r="C2068" s="13" t="str">
        <f>"2020195614"</f>
        <v>2020195614</v>
      </c>
      <c r="D2068" s="15">
        <v>53.43</v>
      </c>
      <c r="E2068" s="15" t="s">
        <v>8</v>
      </c>
    </row>
    <row r="2069" spans="1:5" ht="16.5" customHeight="1">
      <c r="A2069" s="13">
        <v>2067</v>
      </c>
      <c r="B2069" s="14" t="s">
        <v>28</v>
      </c>
      <c r="C2069" s="13" t="str">
        <f>"2020196320"</f>
        <v>2020196320</v>
      </c>
      <c r="D2069" s="15">
        <v>53.31</v>
      </c>
      <c r="E2069" s="15" t="s">
        <v>8</v>
      </c>
    </row>
    <row r="2070" spans="1:5" ht="16.5" customHeight="1">
      <c r="A2070" s="13">
        <v>2068</v>
      </c>
      <c r="B2070" s="14" t="s">
        <v>28</v>
      </c>
      <c r="C2070" s="13" t="str">
        <f>"2020196427"</f>
        <v>2020196427</v>
      </c>
      <c r="D2070" s="15">
        <v>53.3</v>
      </c>
      <c r="E2070" s="15" t="s">
        <v>8</v>
      </c>
    </row>
    <row r="2071" spans="1:5" ht="16.5" customHeight="1">
      <c r="A2071" s="13">
        <v>2069</v>
      </c>
      <c r="B2071" s="14" t="s">
        <v>28</v>
      </c>
      <c r="C2071" s="13" t="str">
        <f>"2020196622"</f>
        <v>2020196622</v>
      </c>
      <c r="D2071" s="15">
        <v>53.24</v>
      </c>
      <c r="E2071" s="15" t="s">
        <v>8</v>
      </c>
    </row>
    <row r="2072" spans="1:5" ht="16.5" customHeight="1">
      <c r="A2072" s="13">
        <v>2070</v>
      </c>
      <c r="B2072" s="14" t="s">
        <v>28</v>
      </c>
      <c r="C2072" s="13" t="str">
        <f>"2020197231"</f>
        <v>2020197231</v>
      </c>
      <c r="D2072" s="15">
        <v>53.17</v>
      </c>
      <c r="E2072" s="15" t="s">
        <v>8</v>
      </c>
    </row>
    <row r="2073" spans="1:5" ht="16.5" customHeight="1">
      <c r="A2073" s="13">
        <v>2071</v>
      </c>
      <c r="B2073" s="14" t="s">
        <v>28</v>
      </c>
      <c r="C2073" s="13" t="str">
        <f>"2020196602"</f>
        <v>2020196602</v>
      </c>
      <c r="D2073" s="15">
        <v>53.16</v>
      </c>
      <c r="E2073" s="15" t="s">
        <v>8</v>
      </c>
    </row>
    <row r="2074" spans="1:5" ht="16.5" customHeight="1">
      <c r="A2074" s="13">
        <v>2072</v>
      </c>
      <c r="B2074" s="14" t="s">
        <v>28</v>
      </c>
      <c r="C2074" s="13" t="str">
        <f>"2020196306"</f>
        <v>2020196306</v>
      </c>
      <c r="D2074" s="15">
        <v>52.82</v>
      </c>
      <c r="E2074" s="15" t="s">
        <v>8</v>
      </c>
    </row>
    <row r="2075" spans="1:5" ht="16.5" customHeight="1">
      <c r="A2075" s="13">
        <v>2073</v>
      </c>
      <c r="B2075" s="14" t="s">
        <v>28</v>
      </c>
      <c r="C2075" s="13" t="str">
        <f>"2020197204"</f>
        <v>2020197204</v>
      </c>
      <c r="D2075" s="15">
        <v>52.65</v>
      </c>
      <c r="E2075" s="15" t="s">
        <v>8</v>
      </c>
    </row>
    <row r="2076" spans="1:5" ht="16.5" customHeight="1">
      <c r="A2076" s="13">
        <v>2074</v>
      </c>
      <c r="B2076" s="14" t="s">
        <v>28</v>
      </c>
      <c r="C2076" s="13" t="str">
        <f>"2020196324"</f>
        <v>2020196324</v>
      </c>
      <c r="D2076" s="15">
        <v>52.6</v>
      </c>
      <c r="E2076" s="15" t="s">
        <v>8</v>
      </c>
    </row>
    <row r="2077" spans="1:5" ht="16.5" customHeight="1">
      <c r="A2077" s="13">
        <v>2075</v>
      </c>
      <c r="B2077" s="14" t="s">
        <v>28</v>
      </c>
      <c r="C2077" s="13" t="str">
        <f>"2020196618"</f>
        <v>2020196618</v>
      </c>
      <c r="D2077" s="15">
        <v>52.6</v>
      </c>
      <c r="E2077" s="15" t="s">
        <v>8</v>
      </c>
    </row>
    <row r="2078" spans="1:5" ht="16.5" customHeight="1">
      <c r="A2078" s="13">
        <v>2076</v>
      </c>
      <c r="B2078" s="14" t="s">
        <v>28</v>
      </c>
      <c r="C2078" s="13" t="str">
        <f>"2020197112"</f>
        <v>2020197112</v>
      </c>
      <c r="D2078" s="15">
        <v>52.58</v>
      </c>
      <c r="E2078" s="15" t="s">
        <v>8</v>
      </c>
    </row>
    <row r="2079" spans="1:5" ht="16.5" customHeight="1">
      <c r="A2079" s="13">
        <v>2077</v>
      </c>
      <c r="B2079" s="14" t="s">
        <v>28</v>
      </c>
      <c r="C2079" s="13" t="str">
        <f>"2020196829"</f>
        <v>2020196829</v>
      </c>
      <c r="D2079" s="15">
        <v>52.56</v>
      </c>
      <c r="E2079" s="15" t="s">
        <v>8</v>
      </c>
    </row>
    <row r="2080" spans="1:5" ht="16.5" customHeight="1">
      <c r="A2080" s="13">
        <v>2078</v>
      </c>
      <c r="B2080" s="14" t="s">
        <v>28</v>
      </c>
      <c r="C2080" s="13" t="str">
        <f>"2020197328"</f>
        <v>2020197328</v>
      </c>
      <c r="D2080" s="15">
        <v>52.56</v>
      </c>
      <c r="E2080" s="15" t="s">
        <v>8</v>
      </c>
    </row>
    <row r="2081" spans="1:5" ht="16.5" customHeight="1">
      <c r="A2081" s="13">
        <v>2079</v>
      </c>
      <c r="B2081" s="14" t="s">
        <v>28</v>
      </c>
      <c r="C2081" s="13" t="str">
        <f>"2020196019"</f>
        <v>2020196019</v>
      </c>
      <c r="D2081" s="15">
        <v>52.5</v>
      </c>
      <c r="E2081" s="15" t="s">
        <v>8</v>
      </c>
    </row>
    <row r="2082" spans="1:5" ht="16.5" customHeight="1">
      <c r="A2082" s="13">
        <v>2080</v>
      </c>
      <c r="B2082" s="14" t="s">
        <v>28</v>
      </c>
      <c r="C2082" s="13" t="str">
        <f>"2020197111"</f>
        <v>2020197111</v>
      </c>
      <c r="D2082" s="15">
        <v>52.34</v>
      </c>
      <c r="E2082" s="15" t="s">
        <v>8</v>
      </c>
    </row>
    <row r="2083" spans="1:5" ht="16.5" customHeight="1">
      <c r="A2083" s="13">
        <v>2081</v>
      </c>
      <c r="B2083" s="14" t="s">
        <v>28</v>
      </c>
      <c r="C2083" s="13" t="str">
        <f>"2020195403"</f>
        <v>2020195403</v>
      </c>
      <c r="D2083" s="15">
        <v>52.16</v>
      </c>
      <c r="E2083" s="15" t="s">
        <v>8</v>
      </c>
    </row>
    <row r="2084" spans="1:5" ht="16.5" customHeight="1">
      <c r="A2084" s="13">
        <v>2082</v>
      </c>
      <c r="B2084" s="14" t="s">
        <v>28</v>
      </c>
      <c r="C2084" s="13" t="str">
        <f>"2020197021"</f>
        <v>2020197021</v>
      </c>
      <c r="D2084" s="15">
        <v>52.16</v>
      </c>
      <c r="E2084" s="15" t="s">
        <v>8</v>
      </c>
    </row>
    <row r="2085" spans="1:5" ht="16.5" customHeight="1">
      <c r="A2085" s="13">
        <v>2083</v>
      </c>
      <c r="B2085" s="14" t="s">
        <v>28</v>
      </c>
      <c r="C2085" s="13" t="str">
        <f>"2020197008"</f>
        <v>2020197008</v>
      </c>
      <c r="D2085" s="15">
        <v>52.15</v>
      </c>
      <c r="E2085" s="15" t="s">
        <v>8</v>
      </c>
    </row>
    <row r="2086" spans="1:5" ht="16.5" customHeight="1">
      <c r="A2086" s="13">
        <v>2084</v>
      </c>
      <c r="B2086" s="14" t="s">
        <v>28</v>
      </c>
      <c r="C2086" s="13" t="str">
        <f>"2020196022"</f>
        <v>2020196022</v>
      </c>
      <c r="D2086" s="15">
        <v>52.1</v>
      </c>
      <c r="E2086" s="15" t="s">
        <v>8</v>
      </c>
    </row>
    <row r="2087" spans="1:5" ht="16.5" customHeight="1">
      <c r="A2087" s="13">
        <v>2085</v>
      </c>
      <c r="B2087" s="14" t="s">
        <v>28</v>
      </c>
      <c r="C2087" s="13" t="str">
        <f>"2020196308"</f>
        <v>2020196308</v>
      </c>
      <c r="D2087" s="15">
        <v>52.06</v>
      </c>
      <c r="E2087" s="15" t="s">
        <v>8</v>
      </c>
    </row>
    <row r="2088" spans="1:5" ht="16.5" customHeight="1">
      <c r="A2088" s="13">
        <v>2086</v>
      </c>
      <c r="B2088" s="14" t="s">
        <v>28</v>
      </c>
      <c r="C2088" s="13" t="str">
        <f>"2020197019"</f>
        <v>2020197019</v>
      </c>
      <c r="D2088" s="15">
        <v>52.05</v>
      </c>
      <c r="E2088" s="15" t="s">
        <v>8</v>
      </c>
    </row>
    <row r="2089" spans="1:5" ht="16.5" customHeight="1">
      <c r="A2089" s="13">
        <v>2087</v>
      </c>
      <c r="B2089" s="14" t="s">
        <v>28</v>
      </c>
      <c r="C2089" s="13" t="str">
        <f>"2020195320"</f>
        <v>2020195320</v>
      </c>
      <c r="D2089" s="15">
        <v>52</v>
      </c>
      <c r="E2089" s="15" t="s">
        <v>8</v>
      </c>
    </row>
    <row r="2090" spans="1:5" ht="16.5" customHeight="1">
      <c r="A2090" s="13">
        <v>2088</v>
      </c>
      <c r="B2090" s="14" t="s">
        <v>28</v>
      </c>
      <c r="C2090" s="13" t="str">
        <f>"2020196903"</f>
        <v>2020196903</v>
      </c>
      <c r="D2090" s="15">
        <v>52</v>
      </c>
      <c r="E2090" s="15" t="s">
        <v>8</v>
      </c>
    </row>
    <row r="2091" spans="1:5" ht="16.5" customHeight="1">
      <c r="A2091" s="13">
        <v>2089</v>
      </c>
      <c r="B2091" s="14" t="s">
        <v>28</v>
      </c>
      <c r="C2091" s="13" t="str">
        <f>"2020196611"</f>
        <v>2020196611</v>
      </c>
      <c r="D2091" s="15">
        <v>51.99</v>
      </c>
      <c r="E2091" s="15" t="s">
        <v>8</v>
      </c>
    </row>
    <row r="2092" spans="1:5" ht="16.5" customHeight="1">
      <c r="A2092" s="13">
        <v>2090</v>
      </c>
      <c r="B2092" s="14" t="s">
        <v>28</v>
      </c>
      <c r="C2092" s="13" t="str">
        <f>"2020197313"</f>
        <v>2020197313</v>
      </c>
      <c r="D2092" s="15">
        <v>51.96</v>
      </c>
      <c r="E2092" s="15" t="s">
        <v>8</v>
      </c>
    </row>
    <row r="2093" spans="1:5" ht="16.5" customHeight="1">
      <c r="A2093" s="13">
        <v>2091</v>
      </c>
      <c r="B2093" s="14" t="s">
        <v>28</v>
      </c>
      <c r="C2093" s="13" t="str">
        <f>"2020196315"</f>
        <v>2020196315</v>
      </c>
      <c r="D2093" s="15">
        <v>51.83</v>
      </c>
      <c r="E2093" s="15" t="s">
        <v>8</v>
      </c>
    </row>
    <row r="2094" spans="1:5" ht="16.5" customHeight="1">
      <c r="A2094" s="13">
        <v>2092</v>
      </c>
      <c r="B2094" s="14" t="s">
        <v>28</v>
      </c>
      <c r="C2094" s="13" t="str">
        <f>"2020196415"</f>
        <v>2020196415</v>
      </c>
      <c r="D2094" s="15">
        <v>51.76</v>
      </c>
      <c r="E2094" s="15" t="s">
        <v>8</v>
      </c>
    </row>
    <row r="2095" spans="1:5" ht="16.5" customHeight="1">
      <c r="A2095" s="13">
        <v>2093</v>
      </c>
      <c r="B2095" s="14" t="s">
        <v>28</v>
      </c>
      <c r="C2095" s="13" t="str">
        <f>"2020197303"</f>
        <v>2020197303</v>
      </c>
      <c r="D2095" s="15">
        <v>51.65</v>
      </c>
      <c r="E2095" s="15" t="s">
        <v>8</v>
      </c>
    </row>
    <row r="2096" spans="1:5" ht="16.5" customHeight="1">
      <c r="A2096" s="13">
        <v>2094</v>
      </c>
      <c r="B2096" s="14" t="s">
        <v>28</v>
      </c>
      <c r="C2096" s="13" t="str">
        <f>"2020197018"</f>
        <v>2020197018</v>
      </c>
      <c r="D2096" s="15">
        <v>51.33</v>
      </c>
      <c r="E2096" s="15" t="s">
        <v>8</v>
      </c>
    </row>
    <row r="2097" spans="1:5" ht="16.5" customHeight="1">
      <c r="A2097" s="13">
        <v>2095</v>
      </c>
      <c r="B2097" s="14" t="s">
        <v>28</v>
      </c>
      <c r="C2097" s="13" t="str">
        <f>"2020197411"</f>
        <v>2020197411</v>
      </c>
      <c r="D2097" s="15">
        <v>51.31</v>
      </c>
      <c r="E2097" s="15" t="s">
        <v>8</v>
      </c>
    </row>
    <row r="2098" spans="1:5" ht="16.5" customHeight="1">
      <c r="A2098" s="13">
        <v>2096</v>
      </c>
      <c r="B2098" s="14" t="s">
        <v>28</v>
      </c>
      <c r="C2098" s="13" t="str">
        <f>"2020195713"</f>
        <v>2020195713</v>
      </c>
      <c r="D2098" s="15">
        <v>51.16</v>
      </c>
      <c r="E2098" s="15" t="s">
        <v>8</v>
      </c>
    </row>
    <row r="2099" spans="1:5" ht="16.5" customHeight="1">
      <c r="A2099" s="13">
        <v>2097</v>
      </c>
      <c r="B2099" s="14" t="s">
        <v>28</v>
      </c>
      <c r="C2099" s="13" t="str">
        <f>"2020195619"</f>
        <v>2020195619</v>
      </c>
      <c r="D2099" s="15">
        <v>51</v>
      </c>
      <c r="E2099" s="15" t="s">
        <v>8</v>
      </c>
    </row>
    <row r="2100" spans="1:5" ht="16.5" customHeight="1">
      <c r="A2100" s="13">
        <v>2098</v>
      </c>
      <c r="B2100" s="14" t="s">
        <v>28</v>
      </c>
      <c r="C2100" s="13" t="str">
        <f>"2020195828"</f>
        <v>2020195828</v>
      </c>
      <c r="D2100" s="15">
        <v>50.98</v>
      </c>
      <c r="E2100" s="15" t="s">
        <v>8</v>
      </c>
    </row>
    <row r="2101" spans="1:5" ht="16.5" customHeight="1">
      <c r="A2101" s="13">
        <v>2099</v>
      </c>
      <c r="B2101" s="14" t="s">
        <v>28</v>
      </c>
      <c r="C2101" s="13" t="str">
        <f>"2020196607"</f>
        <v>2020196607</v>
      </c>
      <c r="D2101" s="15">
        <v>50.81</v>
      </c>
      <c r="E2101" s="15" t="s">
        <v>8</v>
      </c>
    </row>
    <row r="2102" spans="1:5" ht="16.5" customHeight="1">
      <c r="A2102" s="13">
        <v>2100</v>
      </c>
      <c r="B2102" s="14" t="s">
        <v>28</v>
      </c>
      <c r="C2102" s="13" t="str">
        <f>"2020195419"</f>
        <v>2020195419</v>
      </c>
      <c r="D2102" s="15">
        <v>50.74</v>
      </c>
      <c r="E2102" s="15" t="s">
        <v>8</v>
      </c>
    </row>
    <row r="2103" spans="1:5" ht="16.5" customHeight="1">
      <c r="A2103" s="13">
        <v>2101</v>
      </c>
      <c r="B2103" s="14" t="s">
        <v>28</v>
      </c>
      <c r="C2103" s="13" t="str">
        <f>"2020197020"</f>
        <v>2020197020</v>
      </c>
      <c r="D2103" s="15">
        <v>50.69</v>
      </c>
      <c r="E2103" s="15" t="s">
        <v>8</v>
      </c>
    </row>
    <row r="2104" spans="1:5" ht="16.5" customHeight="1">
      <c r="A2104" s="13">
        <v>2102</v>
      </c>
      <c r="B2104" s="14" t="s">
        <v>28</v>
      </c>
      <c r="C2104" s="13" t="str">
        <f>"2020195418"</f>
        <v>2020195418</v>
      </c>
      <c r="D2104" s="15">
        <v>50.68</v>
      </c>
      <c r="E2104" s="15" t="s">
        <v>8</v>
      </c>
    </row>
    <row r="2105" spans="1:5" ht="16.5" customHeight="1">
      <c r="A2105" s="13">
        <v>2103</v>
      </c>
      <c r="B2105" s="14" t="s">
        <v>28</v>
      </c>
      <c r="C2105" s="13" t="str">
        <f>"2020196813"</f>
        <v>2020196813</v>
      </c>
      <c r="D2105" s="15">
        <v>50.68</v>
      </c>
      <c r="E2105" s="15" t="s">
        <v>8</v>
      </c>
    </row>
    <row r="2106" spans="1:5" ht="16.5" customHeight="1">
      <c r="A2106" s="13">
        <v>2104</v>
      </c>
      <c r="B2106" s="14" t="s">
        <v>28</v>
      </c>
      <c r="C2106" s="13" t="str">
        <f>"2020196922"</f>
        <v>2020196922</v>
      </c>
      <c r="D2106" s="15">
        <v>50.56</v>
      </c>
      <c r="E2106" s="15" t="s">
        <v>8</v>
      </c>
    </row>
    <row r="2107" spans="1:5" ht="16.5" customHeight="1">
      <c r="A2107" s="13">
        <v>2105</v>
      </c>
      <c r="B2107" s="14" t="s">
        <v>28</v>
      </c>
      <c r="C2107" s="13" t="str">
        <f>"2020195422"</f>
        <v>2020195422</v>
      </c>
      <c r="D2107" s="15">
        <v>50.52</v>
      </c>
      <c r="E2107" s="15" t="s">
        <v>8</v>
      </c>
    </row>
    <row r="2108" spans="1:5" ht="16.5" customHeight="1">
      <c r="A2108" s="13">
        <v>2106</v>
      </c>
      <c r="B2108" s="14" t="s">
        <v>28</v>
      </c>
      <c r="C2108" s="13" t="str">
        <f>"2020196104"</f>
        <v>2020196104</v>
      </c>
      <c r="D2108" s="15">
        <v>50.52</v>
      </c>
      <c r="E2108" s="15" t="s">
        <v>8</v>
      </c>
    </row>
    <row r="2109" spans="1:5" ht="16.5" customHeight="1">
      <c r="A2109" s="13">
        <v>2107</v>
      </c>
      <c r="B2109" s="14" t="s">
        <v>28</v>
      </c>
      <c r="C2109" s="13" t="str">
        <f>"2020195516"</f>
        <v>2020195516</v>
      </c>
      <c r="D2109" s="15">
        <v>50.49</v>
      </c>
      <c r="E2109" s="15" t="s">
        <v>8</v>
      </c>
    </row>
    <row r="2110" spans="1:5" ht="16.5" customHeight="1">
      <c r="A2110" s="13">
        <v>2108</v>
      </c>
      <c r="B2110" s="14" t="s">
        <v>28</v>
      </c>
      <c r="C2110" s="13" t="str">
        <f>"2020196724"</f>
        <v>2020196724</v>
      </c>
      <c r="D2110" s="15">
        <v>50.01</v>
      </c>
      <c r="E2110" s="15" t="s">
        <v>8</v>
      </c>
    </row>
    <row r="2111" spans="1:5" ht="16.5" customHeight="1">
      <c r="A2111" s="13">
        <v>2109</v>
      </c>
      <c r="B2111" s="14" t="s">
        <v>28</v>
      </c>
      <c r="C2111" s="13" t="str">
        <f>"2020196914"</f>
        <v>2020196914</v>
      </c>
      <c r="D2111" s="15">
        <v>50.01</v>
      </c>
      <c r="E2111" s="15" t="s">
        <v>8</v>
      </c>
    </row>
    <row r="2112" spans="1:5" ht="16.5" customHeight="1">
      <c r="A2112" s="13">
        <v>2110</v>
      </c>
      <c r="B2112" s="14" t="s">
        <v>28</v>
      </c>
      <c r="C2112" s="13" t="str">
        <f>"2020197206"</f>
        <v>2020197206</v>
      </c>
      <c r="D2112" s="15">
        <v>49.98</v>
      </c>
      <c r="E2112" s="15" t="s">
        <v>8</v>
      </c>
    </row>
    <row r="2113" spans="1:5" ht="16.5" customHeight="1">
      <c r="A2113" s="13">
        <v>2111</v>
      </c>
      <c r="B2113" s="14" t="s">
        <v>28</v>
      </c>
      <c r="C2113" s="13" t="str">
        <f>"2020196408"</f>
        <v>2020196408</v>
      </c>
      <c r="D2113" s="15">
        <v>49.9</v>
      </c>
      <c r="E2113" s="15" t="s">
        <v>8</v>
      </c>
    </row>
    <row r="2114" spans="1:5" ht="16.5" customHeight="1">
      <c r="A2114" s="13">
        <v>2112</v>
      </c>
      <c r="B2114" s="14" t="s">
        <v>28</v>
      </c>
      <c r="C2114" s="13" t="str">
        <f>"2020195717"</f>
        <v>2020195717</v>
      </c>
      <c r="D2114" s="15">
        <v>49.82</v>
      </c>
      <c r="E2114" s="15" t="s">
        <v>8</v>
      </c>
    </row>
    <row r="2115" spans="1:5" ht="16.5" customHeight="1">
      <c r="A2115" s="13">
        <v>2113</v>
      </c>
      <c r="B2115" s="14" t="s">
        <v>28</v>
      </c>
      <c r="C2115" s="13" t="str">
        <f>"2020196810"</f>
        <v>2020196810</v>
      </c>
      <c r="D2115" s="15">
        <v>49.82</v>
      </c>
      <c r="E2115" s="15" t="s">
        <v>8</v>
      </c>
    </row>
    <row r="2116" spans="1:5" ht="16.5" customHeight="1">
      <c r="A2116" s="13">
        <v>2114</v>
      </c>
      <c r="B2116" s="14" t="s">
        <v>28</v>
      </c>
      <c r="C2116" s="13" t="str">
        <f>"2020195319"</f>
        <v>2020195319</v>
      </c>
      <c r="D2116" s="15">
        <v>49.68</v>
      </c>
      <c r="E2116" s="15" t="s">
        <v>8</v>
      </c>
    </row>
    <row r="2117" spans="1:5" ht="16.5" customHeight="1">
      <c r="A2117" s="13">
        <v>2115</v>
      </c>
      <c r="B2117" s="14" t="s">
        <v>28</v>
      </c>
      <c r="C2117" s="13" t="str">
        <f>"2020197309"</f>
        <v>2020197309</v>
      </c>
      <c r="D2117" s="15">
        <v>49.68</v>
      </c>
      <c r="E2117" s="15" t="s">
        <v>8</v>
      </c>
    </row>
    <row r="2118" spans="1:5" ht="16.5" customHeight="1">
      <c r="A2118" s="13">
        <v>2116</v>
      </c>
      <c r="B2118" s="14" t="s">
        <v>28</v>
      </c>
      <c r="C2118" s="13" t="str">
        <f>"2020197408"</f>
        <v>2020197408</v>
      </c>
      <c r="D2118" s="15">
        <v>49.64</v>
      </c>
      <c r="E2118" s="15" t="s">
        <v>8</v>
      </c>
    </row>
    <row r="2119" spans="1:5" ht="16.5" customHeight="1">
      <c r="A2119" s="13">
        <v>2117</v>
      </c>
      <c r="B2119" s="14" t="s">
        <v>28</v>
      </c>
      <c r="C2119" s="13" t="str">
        <f>"2020196413"</f>
        <v>2020196413</v>
      </c>
      <c r="D2119" s="15">
        <v>49.58</v>
      </c>
      <c r="E2119" s="15" t="s">
        <v>8</v>
      </c>
    </row>
    <row r="2120" spans="1:5" ht="16.5" customHeight="1">
      <c r="A2120" s="13">
        <v>2118</v>
      </c>
      <c r="B2120" s="14" t="s">
        <v>28</v>
      </c>
      <c r="C2120" s="13" t="str">
        <f>"2020196818"</f>
        <v>2020196818</v>
      </c>
      <c r="D2120" s="15">
        <v>49.5</v>
      </c>
      <c r="E2120" s="15" t="s">
        <v>8</v>
      </c>
    </row>
    <row r="2121" spans="1:5" ht="16.5" customHeight="1">
      <c r="A2121" s="13">
        <v>2119</v>
      </c>
      <c r="B2121" s="14" t="s">
        <v>28</v>
      </c>
      <c r="C2121" s="13" t="str">
        <f>"2020196407"</f>
        <v>2020196407</v>
      </c>
      <c r="D2121" s="15">
        <v>49.43</v>
      </c>
      <c r="E2121" s="15" t="s">
        <v>8</v>
      </c>
    </row>
    <row r="2122" spans="1:5" ht="16.5" customHeight="1">
      <c r="A2122" s="13">
        <v>2120</v>
      </c>
      <c r="B2122" s="14" t="s">
        <v>28</v>
      </c>
      <c r="C2122" s="13" t="str">
        <f>"2020196824"</f>
        <v>2020196824</v>
      </c>
      <c r="D2122" s="15">
        <v>49.39</v>
      </c>
      <c r="E2122" s="15" t="s">
        <v>8</v>
      </c>
    </row>
    <row r="2123" spans="1:5" ht="16.5" customHeight="1">
      <c r="A2123" s="13">
        <v>2121</v>
      </c>
      <c r="B2123" s="14" t="s">
        <v>28</v>
      </c>
      <c r="C2123" s="13" t="str">
        <f>"2020195615"</f>
        <v>2020195615</v>
      </c>
      <c r="D2123" s="15">
        <v>49.34</v>
      </c>
      <c r="E2123" s="15" t="s">
        <v>8</v>
      </c>
    </row>
    <row r="2124" spans="1:5" ht="16.5" customHeight="1">
      <c r="A2124" s="13">
        <v>2122</v>
      </c>
      <c r="B2124" s="14" t="s">
        <v>28</v>
      </c>
      <c r="C2124" s="13" t="str">
        <f>"2020197116"</f>
        <v>2020197116</v>
      </c>
      <c r="D2124" s="15">
        <v>48.99</v>
      </c>
      <c r="E2124" s="15" t="s">
        <v>8</v>
      </c>
    </row>
    <row r="2125" spans="1:5" ht="16.5" customHeight="1">
      <c r="A2125" s="13">
        <v>2123</v>
      </c>
      <c r="B2125" s="14" t="s">
        <v>28</v>
      </c>
      <c r="C2125" s="13" t="str">
        <f>"2020196528"</f>
        <v>2020196528</v>
      </c>
      <c r="D2125" s="15">
        <v>48.93</v>
      </c>
      <c r="E2125" s="15" t="s">
        <v>8</v>
      </c>
    </row>
    <row r="2126" spans="1:5" ht="16.5" customHeight="1">
      <c r="A2126" s="13">
        <v>2124</v>
      </c>
      <c r="B2126" s="14" t="s">
        <v>28</v>
      </c>
      <c r="C2126" s="13" t="str">
        <f>"2020196926"</f>
        <v>2020196926</v>
      </c>
      <c r="D2126" s="15">
        <v>48.84</v>
      </c>
      <c r="E2126" s="15" t="s">
        <v>8</v>
      </c>
    </row>
    <row r="2127" spans="1:5" ht="16.5" customHeight="1">
      <c r="A2127" s="13">
        <v>2125</v>
      </c>
      <c r="B2127" s="14" t="s">
        <v>28</v>
      </c>
      <c r="C2127" s="13" t="str">
        <f>"2020197223"</f>
        <v>2020197223</v>
      </c>
      <c r="D2127" s="15">
        <v>48.76</v>
      </c>
      <c r="E2127" s="15" t="s">
        <v>8</v>
      </c>
    </row>
    <row r="2128" spans="1:5" ht="16.5" customHeight="1">
      <c r="A2128" s="13">
        <v>2126</v>
      </c>
      <c r="B2128" s="14" t="s">
        <v>28</v>
      </c>
      <c r="C2128" s="13" t="str">
        <f>"2020196707"</f>
        <v>2020196707</v>
      </c>
      <c r="D2128" s="15">
        <v>48.68</v>
      </c>
      <c r="E2128" s="15" t="s">
        <v>8</v>
      </c>
    </row>
    <row r="2129" spans="1:5" ht="16.5" customHeight="1">
      <c r="A2129" s="13">
        <v>2127</v>
      </c>
      <c r="B2129" s="14" t="s">
        <v>28</v>
      </c>
      <c r="C2129" s="13" t="str">
        <f>"2020195807"</f>
        <v>2020195807</v>
      </c>
      <c r="D2129" s="15">
        <v>48.66</v>
      </c>
      <c r="E2129" s="15" t="s">
        <v>8</v>
      </c>
    </row>
    <row r="2130" spans="1:5" ht="16.5" customHeight="1">
      <c r="A2130" s="13">
        <v>2128</v>
      </c>
      <c r="B2130" s="14" t="s">
        <v>28</v>
      </c>
      <c r="C2130" s="13" t="str">
        <f>"2020195308"</f>
        <v>2020195308</v>
      </c>
      <c r="D2130" s="15">
        <v>48.56</v>
      </c>
      <c r="E2130" s="15" t="s">
        <v>8</v>
      </c>
    </row>
    <row r="2131" spans="1:5" ht="16.5" customHeight="1">
      <c r="A2131" s="13">
        <v>2129</v>
      </c>
      <c r="B2131" s="14" t="s">
        <v>28</v>
      </c>
      <c r="C2131" s="13" t="str">
        <f>"2020196225"</f>
        <v>2020196225</v>
      </c>
      <c r="D2131" s="15">
        <v>48.51</v>
      </c>
      <c r="E2131" s="15" t="s">
        <v>8</v>
      </c>
    </row>
    <row r="2132" spans="1:5" ht="16.5" customHeight="1">
      <c r="A2132" s="13">
        <v>2130</v>
      </c>
      <c r="B2132" s="14" t="s">
        <v>28</v>
      </c>
      <c r="C2132" s="13" t="str">
        <f>"2020195501"</f>
        <v>2020195501</v>
      </c>
      <c r="D2132" s="15">
        <v>48.34</v>
      </c>
      <c r="E2132" s="15" t="s">
        <v>8</v>
      </c>
    </row>
    <row r="2133" spans="1:5" ht="16.5" customHeight="1">
      <c r="A2133" s="13">
        <v>2131</v>
      </c>
      <c r="B2133" s="14" t="s">
        <v>28</v>
      </c>
      <c r="C2133" s="13" t="str">
        <f>"2020197416"</f>
        <v>2020197416</v>
      </c>
      <c r="D2133" s="15">
        <v>48.25</v>
      </c>
      <c r="E2133" s="15" t="s">
        <v>8</v>
      </c>
    </row>
    <row r="2134" spans="1:5" ht="16.5" customHeight="1">
      <c r="A2134" s="13">
        <v>2132</v>
      </c>
      <c r="B2134" s="14" t="s">
        <v>28</v>
      </c>
      <c r="C2134" s="13" t="str">
        <f>"2020196706"</f>
        <v>2020196706</v>
      </c>
      <c r="D2134" s="15">
        <v>48.2</v>
      </c>
      <c r="E2134" s="15" t="s">
        <v>8</v>
      </c>
    </row>
    <row r="2135" spans="1:5" ht="16.5" customHeight="1">
      <c r="A2135" s="13">
        <v>2133</v>
      </c>
      <c r="B2135" s="14" t="s">
        <v>28</v>
      </c>
      <c r="C2135" s="13" t="str">
        <f>"2020196623"</f>
        <v>2020196623</v>
      </c>
      <c r="D2135" s="15">
        <v>47.72</v>
      </c>
      <c r="E2135" s="15" t="s">
        <v>8</v>
      </c>
    </row>
    <row r="2136" spans="1:5" ht="16.5" customHeight="1">
      <c r="A2136" s="13">
        <v>2134</v>
      </c>
      <c r="B2136" s="14" t="s">
        <v>28</v>
      </c>
      <c r="C2136" s="13" t="str">
        <f>"2020195431"</f>
        <v>2020195431</v>
      </c>
      <c r="D2136" s="15">
        <v>47.64</v>
      </c>
      <c r="E2136" s="15" t="s">
        <v>8</v>
      </c>
    </row>
    <row r="2137" spans="1:5" ht="16.5" customHeight="1">
      <c r="A2137" s="13">
        <v>2135</v>
      </c>
      <c r="B2137" s="14" t="s">
        <v>28</v>
      </c>
      <c r="C2137" s="13" t="str">
        <f>"2020197131"</f>
        <v>2020197131</v>
      </c>
      <c r="D2137" s="15">
        <v>47.48</v>
      </c>
      <c r="E2137" s="15" t="s">
        <v>8</v>
      </c>
    </row>
    <row r="2138" spans="1:5" ht="16.5" customHeight="1">
      <c r="A2138" s="13">
        <v>2136</v>
      </c>
      <c r="B2138" s="14" t="s">
        <v>28</v>
      </c>
      <c r="C2138" s="13" t="str">
        <f>"2020195607"</f>
        <v>2020195607</v>
      </c>
      <c r="D2138" s="15">
        <v>47.47</v>
      </c>
      <c r="E2138" s="15" t="s">
        <v>8</v>
      </c>
    </row>
    <row r="2139" spans="1:5" ht="16.5" customHeight="1">
      <c r="A2139" s="13">
        <v>2137</v>
      </c>
      <c r="B2139" s="14" t="s">
        <v>28</v>
      </c>
      <c r="C2139" s="13" t="str">
        <f>"2020195306"</f>
        <v>2020195306</v>
      </c>
      <c r="D2139" s="15">
        <v>47.17</v>
      </c>
      <c r="E2139" s="15" t="s">
        <v>8</v>
      </c>
    </row>
    <row r="2140" spans="1:5" ht="16.5" customHeight="1">
      <c r="A2140" s="13">
        <v>2138</v>
      </c>
      <c r="B2140" s="14" t="s">
        <v>28</v>
      </c>
      <c r="C2140" s="13" t="str">
        <f>"2020196728"</f>
        <v>2020196728</v>
      </c>
      <c r="D2140" s="15">
        <v>47.09</v>
      </c>
      <c r="E2140" s="15" t="s">
        <v>8</v>
      </c>
    </row>
    <row r="2141" spans="1:5" ht="16.5" customHeight="1">
      <c r="A2141" s="13">
        <v>2139</v>
      </c>
      <c r="B2141" s="14" t="s">
        <v>28</v>
      </c>
      <c r="C2141" s="13" t="str">
        <f>"2020197428"</f>
        <v>2020197428</v>
      </c>
      <c r="D2141" s="15">
        <v>46.83</v>
      </c>
      <c r="E2141" s="15" t="s">
        <v>8</v>
      </c>
    </row>
    <row r="2142" spans="1:5" ht="16.5" customHeight="1">
      <c r="A2142" s="13">
        <v>2140</v>
      </c>
      <c r="B2142" s="14" t="s">
        <v>28</v>
      </c>
      <c r="C2142" s="13" t="str">
        <f>"2020196708"</f>
        <v>2020196708</v>
      </c>
      <c r="D2142" s="15">
        <v>46.74</v>
      </c>
      <c r="E2142" s="15" t="s">
        <v>8</v>
      </c>
    </row>
    <row r="2143" spans="1:5" ht="16.5" customHeight="1">
      <c r="A2143" s="13">
        <v>2141</v>
      </c>
      <c r="B2143" s="14" t="s">
        <v>28</v>
      </c>
      <c r="C2143" s="13" t="str">
        <f>"2020196718"</f>
        <v>2020196718</v>
      </c>
      <c r="D2143" s="15">
        <v>46.6</v>
      </c>
      <c r="E2143" s="15" t="s">
        <v>8</v>
      </c>
    </row>
    <row r="2144" spans="1:5" ht="16.5" customHeight="1">
      <c r="A2144" s="13">
        <v>2142</v>
      </c>
      <c r="B2144" s="14" t="s">
        <v>28</v>
      </c>
      <c r="C2144" s="13" t="str">
        <f>"2020195428"</f>
        <v>2020195428</v>
      </c>
      <c r="D2144" s="15">
        <v>46.49</v>
      </c>
      <c r="E2144" s="15" t="s">
        <v>8</v>
      </c>
    </row>
    <row r="2145" spans="1:5" ht="16.5" customHeight="1">
      <c r="A2145" s="13">
        <v>2143</v>
      </c>
      <c r="B2145" s="14" t="s">
        <v>28</v>
      </c>
      <c r="C2145" s="13" t="str">
        <f>"2020195430"</f>
        <v>2020195430</v>
      </c>
      <c r="D2145" s="15">
        <v>46.32</v>
      </c>
      <c r="E2145" s="15" t="s">
        <v>8</v>
      </c>
    </row>
    <row r="2146" spans="1:5" ht="16.5" customHeight="1">
      <c r="A2146" s="13">
        <v>2144</v>
      </c>
      <c r="B2146" s="14" t="s">
        <v>28</v>
      </c>
      <c r="C2146" s="13" t="str">
        <f>"2020197211"</f>
        <v>2020197211</v>
      </c>
      <c r="D2146" s="15">
        <v>46.3</v>
      </c>
      <c r="E2146" s="15" t="s">
        <v>8</v>
      </c>
    </row>
    <row r="2147" spans="1:5" ht="16.5" customHeight="1">
      <c r="A2147" s="13">
        <v>2145</v>
      </c>
      <c r="B2147" s="14" t="s">
        <v>28</v>
      </c>
      <c r="C2147" s="13" t="str">
        <f>"2020195911"</f>
        <v>2020195911</v>
      </c>
      <c r="D2147" s="15">
        <v>46.23</v>
      </c>
      <c r="E2147" s="15" t="s">
        <v>8</v>
      </c>
    </row>
    <row r="2148" spans="1:5" ht="16.5" customHeight="1">
      <c r="A2148" s="13">
        <v>2146</v>
      </c>
      <c r="B2148" s="14" t="s">
        <v>28</v>
      </c>
      <c r="C2148" s="13" t="str">
        <f>"2020196919"</f>
        <v>2020196919</v>
      </c>
      <c r="D2148" s="15">
        <v>46.09</v>
      </c>
      <c r="E2148" s="15" t="s">
        <v>8</v>
      </c>
    </row>
    <row r="2149" spans="1:5" ht="16.5" customHeight="1">
      <c r="A2149" s="13">
        <v>2147</v>
      </c>
      <c r="B2149" s="14" t="s">
        <v>28</v>
      </c>
      <c r="C2149" s="13" t="str">
        <f>"2020197128"</f>
        <v>2020197128</v>
      </c>
      <c r="D2149" s="15">
        <v>46.02</v>
      </c>
      <c r="E2149" s="15" t="s">
        <v>8</v>
      </c>
    </row>
    <row r="2150" spans="1:5" ht="16.5" customHeight="1">
      <c r="A2150" s="13">
        <v>2148</v>
      </c>
      <c r="B2150" s="14" t="s">
        <v>28</v>
      </c>
      <c r="C2150" s="13" t="str">
        <f>"2020196107"</f>
        <v>2020196107</v>
      </c>
      <c r="D2150" s="15">
        <v>45.55</v>
      </c>
      <c r="E2150" s="15" t="s">
        <v>8</v>
      </c>
    </row>
    <row r="2151" spans="1:5" ht="16.5" customHeight="1">
      <c r="A2151" s="13">
        <v>2149</v>
      </c>
      <c r="B2151" s="14" t="s">
        <v>28</v>
      </c>
      <c r="C2151" s="13" t="str">
        <f>"2020196530"</f>
        <v>2020196530</v>
      </c>
      <c r="D2151" s="15">
        <v>45.52</v>
      </c>
      <c r="E2151" s="15" t="s">
        <v>8</v>
      </c>
    </row>
    <row r="2152" spans="1:5" ht="16.5" customHeight="1">
      <c r="A2152" s="13">
        <v>2150</v>
      </c>
      <c r="B2152" s="14" t="s">
        <v>28</v>
      </c>
      <c r="C2152" s="13" t="str">
        <f>"2020196018"</f>
        <v>2020196018</v>
      </c>
      <c r="D2152" s="15">
        <v>45.23</v>
      </c>
      <c r="E2152" s="15" t="s">
        <v>8</v>
      </c>
    </row>
    <row r="2153" spans="1:5" ht="16.5" customHeight="1">
      <c r="A2153" s="13">
        <v>2151</v>
      </c>
      <c r="B2153" s="14" t="s">
        <v>28</v>
      </c>
      <c r="C2153" s="13" t="str">
        <f>"2020197417"</f>
        <v>2020197417</v>
      </c>
      <c r="D2153" s="15">
        <v>45.16</v>
      </c>
      <c r="E2153" s="15" t="s">
        <v>8</v>
      </c>
    </row>
    <row r="2154" spans="1:5" ht="16.5" customHeight="1">
      <c r="A2154" s="13">
        <v>2152</v>
      </c>
      <c r="B2154" s="14" t="s">
        <v>28</v>
      </c>
      <c r="C2154" s="13" t="str">
        <f>"2020196120"</f>
        <v>2020196120</v>
      </c>
      <c r="D2154" s="15">
        <v>45.15</v>
      </c>
      <c r="E2154" s="15" t="s">
        <v>8</v>
      </c>
    </row>
    <row r="2155" spans="1:5" ht="16.5" customHeight="1">
      <c r="A2155" s="13">
        <v>2153</v>
      </c>
      <c r="B2155" s="14" t="s">
        <v>28</v>
      </c>
      <c r="C2155" s="13" t="str">
        <f>"2020196230"</f>
        <v>2020196230</v>
      </c>
      <c r="D2155" s="15">
        <v>45.05</v>
      </c>
      <c r="E2155" s="15" t="s">
        <v>8</v>
      </c>
    </row>
    <row r="2156" spans="1:5" ht="16.5" customHeight="1">
      <c r="A2156" s="13">
        <v>2154</v>
      </c>
      <c r="B2156" s="14" t="s">
        <v>28</v>
      </c>
      <c r="C2156" s="13" t="str">
        <f>"2020197304"</f>
        <v>2020197304</v>
      </c>
      <c r="D2156" s="15">
        <v>45</v>
      </c>
      <c r="E2156" s="15" t="s">
        <v>8</v>
      </c>
    </row>
    <row r="2157" spans="1:5" ht="16.5" customHeight="1">
      <c r="A2157" s="13">
        <v>2155</v>
      </c>
      <c r="B2157" s="14" t="s">
        <v>28</v>
      </c>
      <c r="C2157" s="13" t="str">
        <f>"2020195405"</f>
        <v>2020195405</v>
      </c>
      <c r="D2157" s="15">
        <v>44.67</v>
      </c>
      <c r="E2157" s="15" t="s">
        <v>8</v>
      </c>
    </row>
    <row r="2158" spans="1:5" ht="16.5" customHeight="1">
      <c r="A2158" s="13">
        <v>2156</v>
      </c>
      <c r="B2158" s="14" t="s">
        <v>28</v>
      </c>
      <c r="C2158" s="13" t="str">
        <f>"2020195626"</f>
        <v>2020195626</v>
      </c>
      <c r="D2158" s="15">
        <v>44.48</v>
      </c>
      <c r="E2158" s="15" t="s">
        <v>8</v>
      </c>
    </row>
    <row r="2159" spans="1:5" ht="16.5" customHeight="1">
      <c r="A2159" s="13">
        <v>2157</v>
      </c>
      <c r="B2159" s="14" t="s">
        <v>28</v>
      </c>
      <c r="C2159" s="13" t="str">
        <f>"2020197006"</f>
        <v>2020197006</v>
      </c>
      <c r="D2159" s="15">
        <v>44.35</v>
      </c>
      <c r="E2159" s="15" t="s">
        <v>8</v>
      </c>
    </row>
    <row r="2160" spans="1:5" ht="16.5" customHeight="1">
      <c r="A2160" s="13">
        <v>2158</v>
      </c>
      <c r="B2160" s="14" t="s">
        <v>28</v>
      </c>
      <c r="C2160" s="13" t="str">
        <f>"2020196920"</f>
        <v>2020196920</v>
      </c>
      <c r="D2160" s="15">
        <v>44.3</v>
      </c>
      <c r="E2160" s="15" t="s">
        <v>8</v>
      </c>
    </row>
    <row r="2161" spans="1:5" ht="16.5" customHeight="1">
      <c r="A2161" s="13">
        <v>2159</v>
      </c>
      <c r="B2161" s="14" t="s">
        <v>28</v>
      </c>
      <c r="C2161" s="13" t="str">
        <f>"2020195920"</f>
        <v>2020195920</v>
      </c>
      <c r="D2161" s="15">
        <v>44.25</v>
      </c>
      <c r="E2161" s="15" t="s">
        <v>8</v>
      </c>
    </row>
    <row r="2162" spans="1:5" ht="16.5" customHeight="1">
      <c r="A2162" s="13">
        <v>2160</v>
      </c>
      <c r="B2162" s="14" t="s">
        <v>28</v>
      </c>
      <c r="C2162" s="13" t="str">
        <f>"2020196323"</f>
        <v>2020196323</v>
      </c>
      <c r="D2162" s="15">
        <v>44.25</v>
      </c>
      <c r="E2162" s="15" t="s">
        <v>8</v>
      </c>
    </row>
    <row r="2163" spans="1:5" ht="16.5" customHeight="1">
      <c r="A2163" s="13">
        <v>2161</v>
      </c>
      <c r="B2163" s="14" t="s">
        <v>28</v>
      </c>
      <c r="C2163" s="13" t="str">
        <f>"2020196126"</f>
        <v>2020196126</v>
      </c>
      <c r="D2163" s="15">
        <v>44.02</v>
      </c>
      <c r="E2163" s="15" t="s">
        <v>8</v>
      </c>
    </row>
    <row r="2164" spans="1:5" ht="16.5" customHeight="1">
      <c r="A2164" s="13">
        <v>2162</v>
      </c>
      <c r="B2164" s="14" t="s">
        <v>28</v>
      </c>
      <c r="C2164" s="13" t="str">
        <f>"2020197129"</f>
        <v>2020197129</v>
      </c>
      <c r="D2164" s="15">
        <v>43.48</v>
      </c>
      <c r="E2164" s="15" t="s">
        <v>8</v>
      </c>
    </row>
    <row r="2165" spans="1:5" ht="16.5" customHeight="1">
      <c r="A2165" s="13">
        <v>2163</v>
      </c>
      <c r="B2165" s="14" t="s">
        <v>28</v>
      </c>
      <c r="C2165" s="13" t="str">
        <f>"2020196621"</f>
        <v>2020196621</v>
      </c>
      <c r="D2165" s="15">
        <v>43.09</v>
      </c>
      <c r="E2165" s="15" t="s">
        <v>8</v>
      </c>
    </row>
    <row r="2166" spans="1:5" ht="16.5" customHeight="1">
      <c r="A2166" s="13">
        <v>2164</v>
      </c>
      <c r="B2166" s="14" t="s">
        <v>28</v>
      </c>
      <c r="C2166" s="13" t="str">
        <f>"2020197318"</f>
        <v>2020197318</v>
      </c>
      <c r="D2166" s="15">
        <v>43.09</v>
      </c>
      <c r="E2166" s="15" t="s">
        <v>8</v>
      </c>
    </row>
    <row r="2167" spans="1:5" ht="16.5" customHeight="1">
      <c r="A2167" s="13">
        <v>2165</v>
      </c>
      <c r="B2167" s="14" t="s">
        <v>28</v>
      </c>
      <c r="C2167" s="13" t="str">
        <f>"2020197207"</f>
        <v>2020197207</v>
      </c>
      <c r="D2167" s="15">
        <v>43.01</v>
      </c>
      <c r="E2167" s="15" t="s">
        <v>8</v>
      </c>
    </row>
    <row r="2168" spans="1:5" ht="16.5" customHeight="1">
      <c r="A2168" s="13">
        <v>2166</v>
      </c>
      <c r="B2168" s="14" t="s">
        <v>28</v>
      </c>
      <c r="C2168" s="13" t="str">
        <f>"2020195414"</f>
        <v>2020195414</v>
      </c>
      <c r="D2168" s="15">
        <v>42.95</v>
      </c>
      <c r="E2168" s="15" t="s">
        <v>8</v>
      </c>
    </row>
    <row r="2169" spans="1:5" ht="16.5" customHeight="1">
      <c r="A2169" s="13">
        <v>2167</v>
      </c>
      <c r="B2169" s="14" t="s">
        <v>28</v>
      </c>
      <c r="C2169" s="13" t="str">
        <f>"2020196826"</f>
        <v>2020196826</v>
      </c>
      <c r="D2169" s="15">
        <v>42.81</v>
      </c>
      <c r="E2169" s="15" t="s">
        <v>8</v>
      </c>
    </row>
    <row r="2170" spans="1:5" ht="16.5" customHeight="1">
      <c r="A2170" s="13">
        <v>2168</v>
      </c>
      <c r="B2170" s="14" t="s">
        <v>28</v>
      </c>
      <c r="C2170" s="13" t="str">
        <f>"2020196209"</f>
        <v>2020196209</v>
      </c>
      <c r="D2170" s="15">
        <v>42.73</v>
      </c>
      <c r="E2170" s="15" t="s">
        <v>8</v>
      </c>
    </row>
    <row r="2171" spans="1:5" ht="16.5" customHeight="1">
      <c r="A2171" s="13">
        <v>2169</v>
      </c>
      <c r="B2171" s="14" t="s">
        <v>28</v>
      </c>
      <c r="C2171" s="13" t="str">
        <f>"2020195628"</f>
        <v>2020195628</v>
      </c>
      <c r="D2171" s="15">
        <v>40.97</v>
      </c>
      <c r="E2171" s="15" t="s">
        <v>8</v>
      </c>
    </row>
    <row r="2172" spans="1:5" ht="16.5" customHeight="1">
      <c r="A2172" s="13">
        <v>2170</v>
      </c>
      <c r="B2172" s="14" t="s">
        <v>28</v>
      </c>
      <c r="C2172" s="13" t="str">
        <f>"2020195703"</f>
        <v>2020195703</v>
      </c>
      <c r="D2172" s="15">
        <v>39.34</v>
      </c>
      <c r="E2172" s="15" t="s">
        <v>8</v>
      </c>
    </row>
    <row r="2173" spans="1:5" ht="16.5" customHeight="1">
      <c r="A2173" s="13">
        <v>2171</v>
      </c>
      <c r="B2173" s="14" t="s">
        <v>28</v>
      </c>
      <c r="C2173" s="13" t="str">
        <f>"2020196811"</f>
        <v>2020196811</v>
      </c>
      <c r="D2173" s="15">
        <v>38.65</v>
      </c>
      <c r="E2173" s="15" t="s">
        <v>8</v>
      </c>
    </row>
    <row r="2174" spans="1:5" ht="16.5" customHeight="1">
      <c r="A2174" s="13">
        <v>2172</v>
      </c>
      <c r="B2174" s="14" t="s">
        <v>28</v>
      </c>
      <c r="C2174" s="13" t="str">
        <f>"2020196629"</f>
        <v>2020196629</v>
      </c>
      <c r="D2174" s="15">
        <v>37.66</v>
      </c>
      <c r="E2174" s="15" t="s">
        <v>8</v>
      </c>
    </row>
    <row r="2175" spans="1:5" ht="16.5" customHeight="1">
      <c r="A2175" s="13">
        <v>2173</v>
      </c>
      <c r="B2175" s="14" t="s">
        <v>28</v>
      </c>
      <c r="C2175" s="13" t="str">
        <f>"2020195613"</f>
        <v>2020195613</v>
      </c>
      <c r="D2175" s="15">
        <v>36.66</v>
      </c>
      <c r="E2175" s="15" t="s">
        <v>8</v>
      </c>
    </row>
    <row r="2176" spans="1:5" ht="16.5" customHeight="1">
      <c r="A2176" s="13">
        <v>2174</v>
      </c>
      <c r="B2176" s="14" t="s">
        <v>28</v>
      </c>
      <c r="C2176" s="13" t="str">
        <f>"2020195511"</f>
        <v>2020195511</v>
      </c>
      <c r="D2176" s="15">
        <v>36.35</v>
      </c>
      <c r="E2176" s="15" t="s">
        <v>8</v>
      </c>
    </row>
    <row r="2177" spans="1:5" ht="16.5" customHeight="1">
      <c r="A2177" s="13">
        <v>2175</v>
      </c>
      <c r="B2177" s="14" t="s">
        <v>28</v>
      </c>
      <c r="C2177" s="13" t="str">
        <f>"2020197014"</f>
        <v>2020197014</v>
      </c>
      <c r="D2177" s="15">
        <v>36.24</v>
      </c>
      <c r="E2177" s="15" t="s">
        <v>8</v>
      </c>
    </row>
    <row r="2178" spans="1:5" ht="16.5" customHeight="1">
      <c r="A2178" s="13">
        <v>2176</v>
      </c>
      <c r="B2178" s="14" t="s">
        <v>28</v>
      </c>
      <c r="C2178" s="13" t="str">
        <f>"2020196605"</f>
        <v>2020196605</v>
      </c>
      <c r="D2178" s="15">
        <v>34.85</v>
      </c>
      <c r="E2178" s="15" t="s">
        <v>8</v>
      </c>
    </row>
    <row r="2179" spans="1:5" ht="16.5" customHeight="1">
      <c r="A2179" s="13">
        <v>2177</v>
      </c>
      <c r="B2179" s="14" t="s">
        <v>28</v>
      </c>
      <c r="C2179" s="13" t="str">
        <f>"2020196226"</f>
        <v>2020196226</v>
      </c>
      <c r="D2179" s="15">
        <v>32.45</v>
      </c>
      <c r="E2179" s="15" t="s">
        <v>8</v>
      </c>
    </row>
    <row r="2180" spans="1:5" ht="16.5" customHeight="1">
      <c r="A2180" s="13">
        <v>2178</v>
      </c>
      <c r="B2180" s="14" t="s">
        <v>28</v>
      </c>
      <c r="C2180" s="13" t="str">
        <f>"2020196217"</f>
        <v>2020196217</v>
      </c>
      <c r="D2180" s="15">
        <v>30.85</v>
      </c>
      <c r="E2180" s="15" t="s">
        <v>8</v>
      </c>
    </row>
    <row r="2181" spans="1:5" ht="16.5" customHeight="1">
      <c r="A2181" s="13">
        <v>2179</v>
      </c>
      <c r="B2181" s="14" t="s">
        <v>28</v>
      </c>
      <c r="C2181" s="13" t="str">
        <f>"2020196221"</f>
        <v>2020196221</v>
      </c>
      <c r="D2181" s="15">
        <v>26.17</v>
      </c>
      <c r="E2181" s="15" t="s">
        <v>8</v>
      </c>
    </row>
    <row r="2182" spans="1:5" ht="16.5" customHeight="1">
      <c r="A2182" s="13">
        <v>2180</v>
      </c>
      <c r="B2182" s="14" t="s">
        <v>28</v>
      </c>
      <c r="C2182" s="13" t="str">
        <f>"2020195714"</f>
        <v>2020195714</v>
      </c>
      <c r="D2182" s="15">
        <v>25.01</v>
      </c>
      <c r="E2182" s="15" t="s">
        <v>8</v>
      </c>
    </row>
    <row r="2183" spans="1:5" ht="16.5" customHeight="1">
      <c r="A2183" s="13">
        <v>2181</v>
      </c>
      <c r="B2183" s="14" t="s">
        <v>28</v>
      </c>
      <c r="C2183" s="13" t="str">
        <f>"2020196106"</f>
        <v>2020196106</v>
      </c>
      <c r="D2183" s="15">
        <v>13.31</v>
      </c>
      <c r="E2183" s="15" t="s">
        <v>8</v>
      </c>
    </row>
    <row r="2184" spans="1:5" ht="16.5" customHeight="1">
      <c r="A2184" s="13">
        <v>2182</v>
      </c>
      <c r="B2184" s="14" t="s">
        <v>28</v>
      </c>
      <c r="C2184" s="13" t="str">
        <f>"2020195314"</f>
        <v>2020195314</v>
      </c>
      <c r="D2184" s="13" t="s">
        <v>9</v>
      </c>
      <c r="E2184" s="15" t="s">
        <v>8</v>
      </c>
    </row>
    <row r="2185" spans="1:5" ht="16.5" customHeight="1">
      <c r="A2185" s="13">
        <v>2183</v>
      </c>
      <c r="B2185" s="14" t="s">
        <v>28</v>
      </c>
      <c r="C2185" s="13" t="str">
        <f>"2020195315"</f>
        <v>2020195315</v>
      </c>
      <c r="D2185" s="13" t="s">
        <v>9</v>
      </c>
      <c r="E2185" s="15" t="s">
        <v>8</v>
      </c>
    </row>
    <row r="2186" spans="1:5" ht="16.5" customHeight="1">
      <c r="A2186" s="13">
        <v>2184</v>
      </c>
      <c r="B2186" s="14" t="s">
        <v>28</v>
      </c>
      <c r="C2186" s="13" t="str">
        <f>"2020195323"</f>
        <v>2020195323</v>
      </c>
      <c r="D2186" s="13" t="s">
        <v>9</v>
      </c>
      <c r="E2186" s="15" t="s">
        <v>8</v>
      </c>
    </row>
    <row r="2187" spans="1:5" ht="16.5" customHeight="1">
      <c r="A2187" s="13">
        <v>2185</v>
      </c>
      <c r="B2187" s="14" t="s">
        <v>28</v>
      </c>
      <c r="C2187" s="13" t="str">
        <f>"2020195324"</f>
        <v>2020195324</v>
      </c>
      <c r="D2187" s="13" t="s">
        <v>9</v>
      </c>
      <c r="E2187" s="15" t="s">
        <v>8</v>
      </c>
    </row>
    <row r="2188" spans="1:5" ht="16.5" customHeight="1">
      <c r="A2188" s="13">
        <v>2186</v>
      </c>
      <c r="B2188" s="14" t="s">
        <v>28</v>
      </c>
      <c r="C2188" s="13" t="str">
        <f>"2020195328"</f>
        <v>2020195328</v>
      </c>
      <c r="D2188" s="13" t="s">
        <v>9</v>
      </c>
      <c r="E2188" s="15" t="s">
        <v>8</v>
      </c>
    </row>
    <row r="2189" spans="1:5" ht="16.5" customHeight="1">
      <c r="A2189" s="13">
        <v>2187</v>
      </c>
      <c r="B2189" s="14" t="s">
        <v>28</v>
      </c>
      <c r="C2189" s="13" t="str">
        <f>"2020195330"</f>
        <v>2020195330</v>
      </c>
      <c r="D2189" s="13" t="s">
        <v>9</v>
      </c>
      <c r="E2189" s="15" t="s">
        <v>8</v>
      </c>
    </row>
    <row r="2190" spans="1:5" ht="16.5" customHeight="1">
      <c r="A2190" s="13">
        <v>2188</v>
      </c>
      <c r="B2190" s="14" t="s">
        <v>28</v>
      </c>
      <c r="C2190" s="13" t="str">
        <f>"2020195331"</f>
        <v>2020195331</v>
      </c>
      <c r="D2190" s="13" t="s">
        <v>9</v>
      </c>
      <c r="E2190" s="15" t="s">
        <v>8</v>
      </c>
    </row>
    <row r="2191" spans="1:5" ht="16.5" customHeight="1">
      <c r="A2191" s="13">
        <v>2189</v>
      </c>
      <c r="B2191" s="14" t="s">
        <v>28</v>
      </c>
      <c r="C2191" s="13" t="str">
        <f>"2020195406"</f>
        <v>2020195406</v>
      </c>
      <c r="D2191" s="13" t="s">
        <v>9</v>
      </c>
      <c r="E2191" s="15" t="s">
        <v>8</v>
      </c>
    </row>
    <row r="2192" spans="1:5" ht="16.5" customHeight="1">
      <c r="A2192" s="13">
        <v>2190</v>
      </c>
      <c r="B2192" s="14" t="s">
        <v>28</v>
      </c>
      <c r="C2192" s="13" t="str">
        <f>"2020195410"</f>
        <v>2020195410</v>
      </c>
      <c r="D2192" s="13" t="s">
        <v>9</v>
      </c>
      <c r="E2192" s="15" t="s">
        <v>8</v>
      </c>
    </row>
    <row r="2193" spans="1:5" ht="16.5" customHeight="1">
      <c r="A2193" s="13">
        <v>2191</v>
      </c>
      <c r="B2193" s="14" t="s">
        <v>28</v>
      </c>
      <c r="C2193" s="13" t="str">
        <f>"2020195425"</f>
        <v>2020195425</v>
      </c>
      <c r="D2193" s="13" t="s">
        <v>9</v>
      </c>
      <c r="E2193" s="15" t="s">
        <v>8</v>
      </c>
    </row>
    <row r="2194" spans="1:5" ht="16.5" customHeight="1">
      <c r="A2194" s="13">
        <v>2192</v>
      </c>
      <c r="B2194" s="14" t="s">
        <v>28</v>
      </c>
      <c r="C2194" s="13" t="str">
        <f>"2020195429"</f>
        <v>2020195429</v>
      </c>
      <c r="D2194" s="13" t="s">
        <v>9</v>
      </c>
      <c r="E2194" s="15" t="s">
        <v>8</v>
      </c>
    </row>
    <row r="2195" spans="1:5" ht="16.5" customHeight="1">
      <c r="A2195" s="13">
        <v>2193</v>
      </c>
      <c r="B2195" s="14" t="s">
        <v>28</v>
      </c>
      <c r="C2195" s="13" t="str">
        <f>"2020195512"</f>
        <v>2020195512</v>
      </c>
      <c r="D2195" s="13" t="s">
        <v>9</v>
      </c>
      <c r="E2195" s="15" t="s">
        <v>8</v>
      </c>
    </row>
    <row r="2196" spans="1:5" ht="16.5" customHeight="1">
      <c r="A2196" s="13">
        <v>2194</v>
      </c>
      <c r="B2196" s="14" t="s">
        <v>28</v>
      </c>
      <c r="C2196" s="13" t="str">
        <f>"2020195515"</f>
        <v>2020195515</v>
      </c>
      <c r="D2196" s="13" t="s">
        <v>9</v>
      </c>
      <c r="E2196" s="15" t="s">
        <v>8</v>
      </c>
    </row>
    <row r="2197" spans="1:5" ht="16.5" customHeight="1">
      <c r="A2197" s="13">
        <v>2195</v>
      </c>
      <c r="B2197" s="14" t="s">
        <v>28</v>
      </c>
      <c r="C2197" s="13" t="str">
        <f>"2020195521"</f>
        <v>2020195521</v>
      </c>
      <c r="D2197" s="13" t="s">
        <v>9</v>
      </c>
      <c r="E2197" s="15" t="s">
        <v>8</v>
      </c>
    </row>
    <row r="2198" spans="1:5" ht="16.5" customHeight="1">
      <c r="A2198" s="13">
        <v>2196</v>
      </c>
      <c r="B2198" s="14" t="s">
        <v>28</v>
      </c>
      <c r="C2198" s="13" t="str">
        <f>"2020195529"</f>
        <v>2020195529</v>
      </c>
      <c r="D2198" s="13" t="s">
        <v>9</v>
      </c>
      <c r="E2198" s="15" t="s">
        <v>8</v>
      </c>
    </row>
    <row r="2199" spans="1:5" ht="16.5" customHeight="1">
      <c r="A2199" s="13">
        <v>2197</v>
      </c>
      <c r="B2199" s="14" t="s">
        <v>28</v>
      </c>
      <c r="C2199" s="13" t="str">
        <f>"2020195610"</f>
        <v>2020195610</v>
      </c>
      <c r="D2199" s="13" t="s">
        <v>9</v>
      </c>
      <c r="E2199" s="15" t="s">
        <v>8</v>
      </c>
    </row>
    <row r="2200" spans="1:5" ht="16.5" customHeight="1">
      <c r="A2200" s="13">
        <v>2198</v>
      </c>
      <c r="B2200" s="14" t="s">
        <v>28</v>
      </c>
      <c r="C2200" s="13" t="str">
        <f>"2020195617"</f>
        <v>2020195617</v>
      </c>
      <c r="D2200" s="13" t="s">
        <v>9</v>
      </c>
      <c r="E2200" s="15" t="s">
        <v>8</v>
      </c>
    </row>
    <row r="2201" spans="1:5" ht="16.5" customHeight="1">
      <c r="A2201" s="13">
        <v>2199</v>
      </c>
      <c r="B2201" s="14" t="s">
        <v>28</v>
      </c>
      <c r="C2201" s="13" t="str">
        <f>"2020195618"</f>
        <v>2020195618</v>
      </c>
      <c r="D2201" s="13" t="s">
        <v>9</v>
      </c>
      <c r="E2201" s="15" t="s">
        <v>8</v>
      </c>
    </row>
    <row r="2202" spans="1:5" ht="16.5" customHeight="1">
      <c r="A2202" s="13">
        <v>2200</v>
      </c>
      <c r="B2202" s="14" t="s">
        <v>28</v>
      </c>
      <c r="C2202" s="13" t="str">
        <f>"2020195621"</f>
        <v>2020195621</v>
      </c>
      <c r="D2202" s="13" t="s">
        <v>9</v>
      </c>
      <c r="E2202" s="15" t="s">
        <v>8</v>
      </c>
    </row>
    <row r="2203" spans="1:5" ht="16.5" customHeight="1">
      <c r="A2203" s="13">
        <v>2201</v>
      </c>
      <c r="B2203" s="14" t="s">
        <v>28</v>
      </c>
      <c r="C2203" s="13" t="str">
        <f>"2020195623"</f>
        <v>2020195623</v>
      </c>
      <c r="D2203" s="13" t="s">
        <v>9</v>
      </c>
      <c r="E2203" s="15" t="s">
        <v>8</v>
      </c>
    </row>
    <row r="2204" spans="1:5" ht="16.5" customHeight="1">
      <c r="A2204" s="13">
        <v>2202</v>
      </c>
      <c r="B2204" s="14" t="s">
        <v>28</v>
      </c>
      <c r="C2204" s="13" t="str">
        <f>"2020195629"</f>
        <v>2020195629</v>
      </c>
      <c r="D2204" s="13" t="s">
        <v>9</v>
      </c>
      <c r="E2204" s="15" t="s">
        <v>8</v>
      </c>
    </row>
    <row r="2205" spans="1:5" ht="16.5" customHeight="1">
      <c r="A2205" s="13">
        <v>2203</v>
      </c>
      <c r="B2205" s="14" t="s">
        <v>28</v>
      </c>
      <c r="C2205" s="13" t="str">
        <f>"2020195631"</f>
        <v>2020195631</v>
      </c>
      <c r="D2205" s="13" t="s">
        <v>9</v>
      </c>
      <c r="E2205" s="15" t="s">
        <v>8</v>
      </c>
    </row>
    <row r="2206" spans="1:5" ht="16.5" customHeight="1">
      <c r="A2206" s="13">
        <v>2204</v>
      </c>
      <c r="B2206" s="14" t="s">
        <v>28</v>
      </c>
      <c r="C2206" s="13" t="str">
        <f>"2020195701"</f>
        <v>2020195701</v>
      </c>
      <c r="D2206" s="13" t="s">
        <v>9</v>
      </c>
      <c r="E2206" s="15" t="s">
        <v>8</v>
      </c>
    </row>
    <row r="2207" spans="1:5" ht="16.5" customHeight="1">
      <c r="A2207" s="13">
        <v>2205</v>
      </c>
      <c r="B2207" s="14" t="s">
        <v>28</v>
      </c>
      <c r="C2207" s="13" t="str">
        <f>"2020195702"</f>
        <v>2020195702</v>
      </c>
      <c r="D2207" s="13" t="s">
        <v>9</v>
      </c>
      <c r="E2207" s="15" t="s">
        <v>8</v>
      </c>
    </row>
    <row r="2208" spans="1:5" ht="16.5" customHeight="1">
      <c r="A2208" s="13">
        <v>2206</v>
      </c>
      <c r="B2208" s="14" t="s">
        <v>28</v>
      </c>
      <c r="C2208" s="13" t="str">
        <f>"2020195710"</f>
        <v>2020195710</v>
      </c>
      <c r="D2208" s="13" t="s">
        <v>9</v>
      </c>
      <c r="E2208" s="15" t="s">
        <v>8</v>
      </c>
    </row>
    <row r="2209" spans="1:5" ht="16.5" customHeight="1">
      <c r="A2209" s="13">
        <v>2207</v>
      </c>
      <c r="B2209" s="14" t="s">
        <v>28</v>
      </c>
      <c r="C2209" s="13" t="str">
        <f>"2020195720"</f>
        <v>2020195720</v>
      </c>
      <c r="D2209" s="13" t="s">
        <v>9</v>
      </c>
      <c r="E2209" s="15" t="s">
        <v>8</v>
      </c>
    </row>
    <row r="2210" spans="1:5" ht="16.5" customHeight="1">
      <c r="A2210" s="13">
        <v>2208</v>
      </c>
      <c r="B2210" s="14" t="s">
        <v>28</v>
      </c>
      <c r="C2210" s="13" t="str">
        <f>"2020195723"</f>
        <v>2020195723</v>
      </c>
      <c r="D2210" s="13" t="s">
        <v>9</v>
      </c>
      <c r="E2210" s="15" t="s">
        <v>8</v>
      </c>
    </row>
    <row r="2211" spans="1:5" ht="16.5" customHeight="1">
      <c r="A2211" s="13">
        <v>2209</v>
      </c>
      <c r="B2211" s="14" t="s">
        <v>28</v>
      </c>
      <c r="C2211" s="13" t="str">
        <f>"2020195724"</f>
        <v>2020195724</v>
      </c>
      <c r="D2211" s="13" t="s">
        <v>9</v>
      </c>
      <c r="E2211" s="15" t="s">
        <v>8</v>
      </c>
    </row>
    <row r="2212" spans="1:5" ht="16.5" customHeight="1">
      <c r="A2212" s="13">
        <v>2210</v>
      </c>
      <c r="B2212" s="14" t="s">
        <v>28</v>
      </c>
      <c r="C2212" s="13" t="str">
        <f>"2020195726"</f>
        <v>2020195726</v>
      </c>
      <c r="D2212" s="13" t="s">
        <v>9</v>
      </c>
      <c r="E2212" s="15" t="s">
        <v>8</v>
      </c>
    </row>
    <row r="2213" spans="1:5" ht="16.5" customHeight="1">
      <c r="A2213" s="13">
        <v>2211</v>
      </c>
      <c r="B2213" s="14" t="s">
        <v>28</v>
      </c>
      <c r="C2213" s="13" t="str">
        <f>"2020195731"</f>
        <v>2020195731</v>
      </c>
      <c r="D2213" s="13" t="s">
        <v>9</v>
      </c>
      <c r="E2213" s="15" t="s">
        <v>8</v>
      </c>
    </row>
    <row r="2214" spans="1:5" ht="16.5" customHeight="1">
      <c r="A2214" s="13">
        <v>2212</v>
      </c>
      <c r="B2214" s="14" t="s">
        <v>28</v>
      </c>
      <c r="C2214" s="13" t="str">
        <f>"2020195801"</f>
        <v>2020195801</v>
      </c>
      <c r="D2214" s="13" t="s">
        <v>9</v>
      </c>
      <c r="E2214" s="15" t="s">
        <v>8</v>
      </c>
    </row>
    <row r="2215" spans="1:5" ht="16.5" customHeight="1">
      <c r="A2215" s="13">
        <v>2213</v>
      </c>
      <c r="B2215" s="14" t="s">
        <v>28</v>
      </c>
      <c r="C2215" s="13" t="str">
        <f>"2020195818"</f>
        <v>2020195818</v>
      </c>
      <c r="D2215" s="13" t="s">
        <v>9</v>
      </c>
      <c r="E2215" s="15" t="s">
        <v>8</v>
      </c>
    </row>
    <row r="2216" spans="1:5" ht="16.5" customHeight="1">
      <c r="A2216" s="13">
        <v>2214</v>
      </c>
      <c r="B2216" s="14" t="s">
        <v>28</v>
      </c>
      <c r="C2216" s="13" t="str">
        <f>"2020195829"</f>
        <v>2020195829</v>
      </c>
      <c r="D2216" s="13" t="s">
        <v>9</v>
      </c>
      <c r="E2216" s="15" t="s">
        <v>8</v>
      </c>
    </row>
    <row r="2217" spans="1:5" ht="16.5" customHeight="1">
      <c r="A2217" s="13">
        <v>2215</v>
      </c>
      <c r="B2217" s="14" t="s">
        <v>28</v>
      </c>
      <c r="C2217" s="13" t="str">
        <f>"2020195901"</f>
        <v>2020195901</v>
      </c>
      <c r="D2217" s="13" t="s">
        <v>9</v>
      </c>
      <c r="E2217" s="15" t="s">
        <v>8</v>
      </c>
    </row>
    <row r="2218" spans="1:5" ht="16.5" customHeight="1">
      <c r="A2218" s="13">
        <v>2216</v>
      </c>
      <c r="B2218" s="14" t="s">
        <v>28</v>
      </c>
      <c r="C2218" s="13" t="str">
        <f>"2020195921"</f>
        <v>2020195921</v>
      </c>
      <c r="D2218" s="13" t="s">
        <v>9</v>
      </c>
      <c r="E2218" s="15" t="s">
        <v>8</v>
      </c>
    </row>
    <row r="2219" spans="1:5" ht="16.5" customHeight="1">
      <c r="A2219" s="13">
        <v>2217</v>
      </c>
      <c r="B2219" s="14" t="s">
        <v>28</v>
      </c>
      <c r="C2219" s="13" t="str">
        <f>"2020195922"</f>
        <v>2020195922</v>
      </c>
      <c r="D2219" s="13" t="s">
        <v>9</v>
      </c>
      <c r="E2219" s="15" t="s">
        <v>8</v>
      </c>
    </row>
    <row r="2220" spans="1:5" ht="16.5" customHeight="1">
      <c r="A2220" s="13">
        <v>2218</v>
      </c>
      <c r="B2220" s="14" t="s">
        <v>28</v>
      </c>
      <c r="C2220" s="13" t="str">
        <f>"2020195929"</f>
        <v>2020195929</v>
      </c>
      <c r="D2220" s="13" t="s">
        <v>9</v>
      </c>
      <c r="E2220" s="15" t="s">
        <v>8</v>
      </c>
    </row>
    <row r="2221" spans="1:5" ht="16.5" customHeight="1">
      <c r="A2221" s="13">
        <v>2219</v>
      </c>
      <c r="B2221" s="14" t="s">
        <v>28</v>
      </c>
      <c r="C2221" s="13" t="str">
        <f>"2020195931"</f>
        <v>2020195931</v>
      </c>
      <c r="D2221" s="13" t="s">
        <v>9</v>
      </c>
      <c r="E2221" s="15" t="s">
        <v>8</v>
      </c>
    </row>
    <row r="2222" spans="1:5" ht="16.5" customHeight="1">
      <c r="A2222" s="13">
        <v>2220</v>
      </c>
      <c r="B2222" s="14" t="s">
        <v>28</v>
      </c>
      <c r="C2222" s="13" t="str">
        <f>"2020196006"</f>
        <v>2020196006</v>
      </c>
      <c r="D2222" s="13" t="s">
        <v>9</v>
      </c>
      <c r="E2222" s="15" t="s">
        <v>8</v>
      </c>
    </row>
    <row r="2223" spans="1:5" ht="16.5" customHeight="1">
      <c r="A2223" s="13">
        <v>2221</v>
      </c>
      <c r="B2223" s="14" t="s">
        <v>28</v>
      </c>
      <c r="C2223" s="13" t="str">
        <f>"2020196021"</f>
        <v>2020196021</v>
      </c>
      <c r="D2223" s="13" t="s">
        <v>9</v>
      </c>
      <c r="E2223" s="15" t="s">
        <v>8</v>
      </c>
    </row>
    <row r="2224" spans="1:5" ht="16.5" customHeight="1">
      <c r="A2224" s="13">
        <v>2222</v>
      </c>
      <c r="B2224" s="14" t="s">
        <v>28</v>
      </c>
      <c r="C2224" s="13" t="str">
        <f>"2020196025"</f>
        <v>2020196025</v>
      </c>
      <c r="D2224" s="13" t="s">
        <v>9</v>
      </c>
      <c r="E2224" s="15" t="s">
        <v>8</v>
      </c>
    </row>
    <row r="2225" spans="1:8" ht="16.5" customHeight="1">
      <c r="A2225" s="13">
        <v>2223</v>
      </c>
      <c r="B2225" s="14" t="s">
        <v>28</v>
      </c>
      <c r="C2225" s="13" t="str">
        <f>"2020196029"</f>
        <v>2020196029</v>
      </c>
      <c r="D2225" s="13" t="s">
        <v>9</v>
      </c>
      <c r="E2225" s="15" t="s">
        <v>8</v>
      </c>
      <c r="F2225" s="2"/>
      <c r="G2225" s="2"/>
      <c r="H2225" s="2"/>
    </row>
    <row r="2226" spans="1:5" ht="16.5" customHeight="1">
      <c r="A2226" s="13">
        <v>2224</v>
      </c>
      <c r="B2226" s="14" t="s">
        <v>28</v>
      </c>
      <c r="C2226" s="13" t="str">
        <f>"2020196114"</f>
        <v>2020196114</v>
      </c>
      <c r="D2226" s="13" t="s">
        <v>9</v>
      </c>
      <c r="E2226" s="15" t="s">
        <v>8</v>
      </c>
    </row>
    <row r="2227" spans="1:5" ht="16.5" customHeight="1">
      <c r="A2227" s="13">
        <v>2225</v>
      </c>
      <c r="B2227" s="14" t="s">
        <v>28</v>
      </c>
      <c r="C2227" s="13" t="str">
        <f>"2020196121"</f>
        <v>2020196121</v>
      </c>
      <c r="D2227" s="13" t="s">
        <v>9</v>
      </c>
      <c r="E2227" s="15" t="s">
        <v>8</v>
      </c>
    </row>
    <row r="2228" spans="1:5" ht="16.5" customHeight="1">
      <c r="A2228" s="13">
        <v>2226</v>
      </c>
      <c r="B2228" s="14" t="s">
        <v>28</v>
      </c>
      <c r="C2228" s="13" t="str">
        <f>"2020196127"</f>
        <v>2020196127</v>
      </c>
      <c r="D2228" s="13" t="s">
        <v>9</v>
      </c>
      <c r="E2228" s="15" t="s">
        <v>8</v>
      </c>
    </row>
    <row r="2229" spans="1:5" ht="16.5" customHeight="1">
      <c r="A2229" s="13">
        <v>2227</v>
      </c>
      <c r="B2229" s="14" t="s">
        <v>28</v>
      </c>
      <c r="C2229" s="13" t="str">
        <f>"2020196129"</f>
        <v>2020196129</v>
      </c>
      <c r="D2229" s="13" t="s">
        <v>9</v>
      </c>
      <c r="E2229" s="15" t="s">
        <v>8</v>
      </c>
    </row>
    <row r="2230" spans="1:5" ht="16.5" customHeight="1">
      <c r="A2230" s="13">
        <v>2228</v>
      </c>
      <c r="B2230" s="14" t="s">
        <v>28</v>
      </c>
      <c r="C2230" s="13" t="str">
        <f>"2020196203"</f>
        <v>2020196203</v>
      </c>
      <c r="D2230" s="13" t="s">
        <v>9</v>
      </c>
      <c r="E2230" s="15" t="s">
        <v>8</v>
      </c>
    </row>
    <row r="2231" spans="1:5" ht="16.5" customHeight="1">
      <c r="A2231" s="13">
        <v>2229</v>
      </c>
      <c r="B2231" s="14" t="s">
        <v>28</v>
      </c>
      <c r="C2231" s="13" t="str">
        <f>"2020196207"</f>
        <v>2020196207</v>
      </c>
      <c r="D2231" s="13" t="s">
        <v>9</v>
      </c>
      <c r="E2231" s="15" t="s">
        <v>8</v>
      </c>
    </row>
    <row r="2232" spans="1:5" ht="16.5" customHeight="1">
      <c r="A2232" s="13">
        <v>2230</v>
      </c>
      <c r="B2232" s="14" t="s">
        <v>28</v>
      </c>
      <c r="C2232" s="13" t="str">
        <f>"2020196208"</f>
        <v>2020196208</v>
      </c>
      <c r="D2232" s="13" t="s">
        <v>9</v>
      </c>
      <c r="E2232" s="15" t="s">
        <v>8</v>
      </c>
    </row>
    <row r="2233" spans="1:5" ht="16.5" customHeight="1">
      <c r="A2233" s="13">
        <v>2231</v>
      </c>
      <c r="B2233" s="14" t="s">
        <v>28</v>
      </c>
      <c r="C2233" s="13" t="str">
        <f>"2020196212"</f>
        <v>2020196212</v>
      </c>
      <c r="D2233" s="13" t="s">
        <v>9</v>
      </c>
      <c r="E2233" s="15" t="s">
        <v>8</v>
      </c>
    </row>
    <row r="2234" spans="1:5" ht="16.5" customHeight="1">
      <c r="A2234" s="13">
        <v>2232</v>
      </c>
      <c r="B2234" s="14" t="s">
        <v>28</v>
      </c>
      <c r="C2234" s="13" t="str">
        <f>"2020196220"</f>
        <v>2020196220</v>
      </c>
      <c r="D2234" s="13" t="s">
        <v>9</v>
      </c>
      <c r="E2234" s="15" t="s">
        <v>8</v>
      </c>
    </row>
    <row r="2235" spans="1:5" ht="16.5" customHeight="1">
      <c r="A2235" s="13">
        <v>2233</v>
      </c>
      <c r="B2235" s="14" t="s">
        <v>28</v>
      </c>
      <c r="C2235" s="13" t="str">
        <f>"2020196304"</f>
        <v>2020196304</v>
      </c>
      <c r="D2235" s="13" t="s">
        <v>9</v>
      </c>
      <c r="E2235" s="15" t="s">
        <v>8</v>
      </c>
    </row>
    <row r="2236" spans="1:5" ht="16.5" customHeight="1">
      <c r="A2236" s="13">
        <v>2234</v>
      </c>
      <c r="B2236" s="14" t="s">
        <v>28</v>
      </c>
      <c r="C2236" s="13" t="str">
        <f>"2020196325"</f>
        <v>2020196325</v>
      </c>
      <c r="D2236" s="13" t="s">
        <v>9</v>
      </c>
      <c r="E2236" s="15" t="s">
        <v>8</v>
      </c>
    </row>
    <row r="2237" spans="1:5" ht="16.5" customHeight="1">
      <c r="A2237" s="13">
        <v>2235</v>
      </c>
      <c r="B2237" s="14" t="s">
        <v>28</v>
      </c>
      <c r="C2237" s="13" t="str">
        <f>"2020196328"</f>
        <v>2020196328</v>
      </c>
      <c r="D2237" s="13" t="s">
        <v>9</v>
      </c>
      <c r="E2237" s="15" t="s">
        <v>8</v>
      </c>
    </row>
    <row r="2238" spans="1:5" ht="16.5" customHeight="1">
      <c r="A2238" s="13">
        <v>2236</v>
      </c>
      <c r="B2238" s="14" t="s">
        <v>28</v>
      </c>
      <c r="C2238" s="13" t="str">
        <f>"2020196331"</f>
        <v>2020196331</v>
      </c>
      <c r="D2238" s="13" t="s">
        <v>9</v>
      </c>
      <c r="E2238" s="15" t="s">
        <v>8</v>
      </c>
    </row>
    <row r="2239" spans="1:5" ht="16.5" customHeight="1">
      <c r="A2239" s="13">
        <v>2237</v>
      </c>
      <c r="B2239" s="14" t="s">
        <v>28</v>
      </c>
      <c r="C2239" s="13" t="str">
        <f>"2020196403"</f>
        <v>2020196403</v>
      </c>
      <c r="D2239" s="13" t="s">
        <v>9</v>
      </c>
      <c r="E2239" s="15" t="s">
        <v>8</v>
      </c>
    </row>
    <row r="2240" spans="1:5" ht="16.5" customHeight="1">
      <c r="A2240" s="13">
        <v>2238</v>
      </c>
      <c r="B2240" s="14" t="s">
        <v>28</v>
      </c>
      <c r="C2240" s="13" t="str">
        <f>"2020196412"</f>
        <v>2020196412</v>
      </c>
      <c r="D2240" s="13" t="s">
        <v>9</v>
      </c>
      <c r="E2240" s="15" t="s">
        <v>8</v>
      </c>
    </row>
    <row r="2241" spans="1:5" ht="16.5" customHeight="1">
      <c r="A2241" s="13">
        <v>2239</v>
      </c>
      <c r="B2241" s="14" t="s">
        <v>28</v>
      </c>
      <c r="C2241" s="13" t="str">
        <f>"2020196414"</f>
        <v>2020196414</v>
      </c>
      <c r="D2241" s="13" t="s">
        <v>9</v>
      </c>
      <c r="E2241" s="15" t="s">
        <v>8</v>
      </c>
    </row>
    <row r="2242" spans="1:5" ht="16.5" customHeight="1">
      <c r="A2242" s="13">
        <v>2240</v>
      </c>
      <c r="B2242" s="14" t="s">
        <v>28</v>
      </c>
      <c r="C2242" s="13" t="str">
        <f>"2020196416"</f>
        <v>2020196416</v>
      </c>
      <c r="D2242" s="13" t="s">
        <v>9</v>
      </c>
      <c r="E2242" s="15" t="s">
        <v>8</v>
      </c>
    </row>
    <row r="2243" spans="1:5" ht="16.5" customHeight="1">
      <c r="A2243" s="13">
        <v>2241</v>
      </c>
      <c r="B2243" s="14" t="s">
        <v>28</v>
      </c>
      <c r="C2243" s="13" t="str">
        <f>"2020196417"</f>
        <v>2020196417</v>
      </c>
      <c r="D2243" s="13" t="s">
        <v>9</v>
      </c>
      <c r="E2243" s="15" t="s">
        <v>8</v>
      </c>
    </row>
    <row r="2244" spans="1:5" ht="16.5" customHeight="1">
      <c r="A2244" s="13">
        <v>2242</v>
      </c>
      <c r="B2244" s="14" t="s">
        <v>28</v>
      </c>
      <c r="C2244" s="13" t="str">
        <f>"2020196421"</f>
        <v>2020196421</v>
      </c>
      <c r="D2244" s="13" t="s">
        <v>9</v>
      </c>
      <c r="E2244" s="15" t="s">
        <v>8</v>
      </c>
    </row>
    <row r="2245" spans="1:5" ht="16.5" customHeight="1">
      <c r="A2245" s="13">
        <v>2243</v>
      </c>
      <c r="B2245" s="14" t="s">
        <v>28</v>
      </c>
      <c r="C2245" s="13" t="str">
        <f>"2020196425"</f>
        <v>2020196425</v>
      </c>
      <c r="D2245" s="13" t="s">
        <v>9</v>
      </c>
      <c r="E2245" s="15" t="s">
        <v>8</v>
      </c>
    </row>
    <row r="2246" spans="1:5" ht="16.5" customHeight="1">
      <c r="A2246" s="13">
        <v>2244</v>
      </c>
      <c r="B2246" s="14" t="s">
        <v>28</v>
      </c>
      <c r="C2246" s="13" t="str">
        <f>"2020196505"</f>
        <v>2020196505</v>
      </c>
      <c r="D2246" s="13" t="s">
        <v>9</v>
      </c>
      <c r="E2246" s="15" t="s">
        <v>8</v>
      </c>
    </row>
    <row r="2247" spans="1:5" ht="16.5" customHeight="1">
      <c r="A2247" s="13">
        <v>2245</v>
      </c>
      <c r="B2247" s="14" t="s">
        <v>28</v>
      </c>
      <c r="C2247" s="13" t="str">
        <f>"2020196508"</f>
        <v>2020196508</v>
      </c>
      <c r="D2247" s="13" t="s">
        <v>9</v>
      </c>
      <c r="E2247" s="15" t="s">
        <v>8</v>
      </c>
    </row>
    <row r="2248" spans="1:5" ht="16.5" customHeight="1">
      <c r="A2248" s="13">
        <v>2246</v>
      </c>
      <c r="B2248" s="14" t="s">
        <v>28</v>
      </c>
      <c r="C2248" s="13" t="str">
        <f>"2020196520"</f>
        <v>2020196520</v>
      </c>
      <c r="D2248" s="13" t="s">
        <v>9</v>
      </c>
      <c r="E2248" s="15" t="s">
        <v>8</v>
      </c>
    </row>
    <row r="2249" spans="1:5" ht="16.5" customHeight="1">
      <c r="A2249" s="13">
        <v>2247</v>
      </c>
      <c r="B2249" s="14" t="s">
        <v>28</v>
      </c>
      <c r="C2249" s="13" t="str">
        <f>"2020196523"</f>
        <v>2020196523</v>
      </c>
      <c r="D2249" s="13" t="s">
        <v>9</v>
      </c>
      <c r="E2249" s="15" t="s">
        <v>8</v>
      </c>
    </row>
    <row r="2250" spans="1:5" ht="16.5" customHeight="1">
      <c r="A2250" s="13">
        <v>2248</v>
      </c>
      <c r="B2250" s="14" t="s">
        <v>28</v>
      </c>
      <c r="C2250" s="13" t="str">
        <f>"2020196529"</f>
        <v>2020196529</v>
      </c>
      <c r="D2250" s="13" t="s">
        <v>9</v>
      </c>
      <c r="E2250" s="15" t="s">
        <v>8</v>
      </c>
    </row>
    <row r="2251" spans="1:5" ht="16.5" customHeight="1">
      <c r="A2251" s="13">
        <v>2249</v>
      </c>
      <c r="B2251" s="14" t="s">
        <v>28</v>
      </c>
      <c r="C2251" s="13" t="str">
        <f>"2020196606"</f>
        <v>2020196606</v>
      </c>
      <c r="D2251" s="13" t="s">
        <v>9</v>
      </c>
      <c r="E2251" s="15" t="s">
        <v>8</v>
      </c>
    </row>
    <row r="2252" spans="1:5" ht="16.5" customHeight="1">
      <c r="A2252" s="13">
        <v>2250</v>
      </c>
      <c r="B2252" s="14" t="s">
        <v>28</v>
      </c>
      <c r="C2252" s="13" t="str">
        <f>"2020196617"</f>
        <v>2020196617</v>
      </c>
      <c r="D2252" s="13" t="s">
        <v>9</v>
      </c>
      <c r="E2252" s="15" t="s">
        <v>8</v>
      </c>
    </row>
    <row r="2253" spans="1:5" ht="16.5" customHeight="1">
      <c r="A2253" s="13">
        <v>2251</v>
      </c>
      <c r="B2253" s="14" t="s">
        <v>28</v>
      </c>
      <c r="C2253" s="13" t="str">
        <f>"2020196701"</f>
        <v>2020196701</v>
      </c>
      <c r="D2253" s="13" t="s">
        <v>9</v>
      </c>
      <c r="E2253" s="15" t="s">
        <v>8</v>
      </c>
    </row>
    <row r="2254" spans="1:5" ht="16.5" customHeight="1">
      <c r="A2254" s="13">
        <v>2252</v>
      </c>
      <c r="B2254" s="14" t="s">
        <v>28</v>
      </c>
      <c r="C2254" s="13" t="str">
        <f>"2020196705"</f>
        <v>2020196705</v>
      </c>
      <c r="D2254" s="13" t="s">
        <v>9</v>
      </c>
      <c r="E2254" s="15" t="s">
        <v>8</v>
      </c>
    </row>
    <row r="2255" spans="1:5" ht="16.5" customHeight="1">
      <c r="A2255" s="13">
        <v>2253</v>
      </c>
      <c r="B2255" s="14" t="s">
        <v>28</v>
      </c>
      <c r="C2255" s="13" t="str">
        <f>"2020196711"</f>
        <v>2020196711</v>
      </c>
      <c r="D2255" s="13" t="s">
        <v>9</v>
      </c>
      <c r="E2255" s="15" t="s">
        <v>8</v>
      </c>
    </row>
    <row r="2256" spans="1:5" ht="16.5" customHeight="1">
      <c r="A2256" s="13">
        <v>2254</v>
      </c>
      <c r="B2256" s="14" t="s">
        <v>28</v>
      </c>
      <c r="C2256" s="13" t="str">
        <f>"2020196712"</f>
        <v>2020196712</v>
      </c>
      <c r="D2256" s="13" t="s">
        <v>9</v>
      </c>
      <c r="E2256" s="15" t="s">
        <v>8</v>
      </c>
    </row>
    <row r="2257" spans="1:5" ht="16.5" customHeight="1">
      <c r="A2257" s="13">
        <v>2255</v>
      </c>
      <c r="B2257" s="14" t="s">
        <v>28</v>
      </c>
      <c r="C2257" s="13" t="str">
        <f>"2020196715"</f>
        <v>2020196715</v>
      </c>
      <c r="D2257" s="13" t="s">
        <v>9</v>
      </c>
      <c r="E2257" s="15" t="s">
        <v>8</v>
      </c>
    </row>
    <row r="2258" spans="1:5" ht="16.5" customHeight="1">
      <c r="A2258" s="13">
        <v>2256</v>
      </c>
      <c r="B2258" s="14" t="s">
        <v>28</v>
      </c>
      <c r="C2258" s="13" t="str">
        <f>"2020196716"</f>
        <v>2020196716</v>
      </c>
      <c r="D2258" s="13" t="s">
        <v>9</v>
      </c>
      <c r="E2258" s="15" t="s">
        <v>8</v>
      </c>
    </row>
    <row r="2259" spans="1:5" ht="16.5" customHeight="1">
      <c r="A2259" s="13">
        <v>2257</v>
      </c>
      <c r="B2259" s="14" t="s">
        <v>28</v>
      </c>
      <c r="C2259" s="13" t="str">
        <f>"2020196721"</f>
        <v>2020196721</v>
      </c>
      <c r="D2259" s="13" t="s">
        <v>9</v>
      </c>
      <c r="E2259" s="15" t="s">
        <v>8</v>
      </c>
    </row>
    <row r="2260" spans="1:5" ht="16.5" customHeight="1">
      <c r="A2260" s="13">
        <v>2258</v>
      </c>
      <c r="B2260" s="14" t="s">
        <v>28</v>
      </c>
      <c r="C2260" s="13" t="str">
        <f>"2020196808"</f>
        <v>2020196808</v>
      </c>
      <c r="D2260" s="13" t="s">
        <v>9</v>
      </c>
      <c r="E2260" s="15" t="s">
        <v>8</v>
      </c>
    </row>
    <row r="2261" spans="1:5" ht="16.5" customHeight="1">
      <c r="A2261" s="13">
        <v>2259</v>
      </c>
      <c r="B2261" s="14" t="s">
        <v>28</v>
      </c>
      <c r="C2261" s="13" t="str">
        <f>"2020196809"</f>
        <v>2020196809</v>
      </c>
      <c r="D2261" s="13" t="s">
        <v>9</v>
      </c>
      <c r="E2261" s="15" t="s">
        <v>8</v>
      </c>
    </row>
    <row r="2262" spans="1:5" ht="16.5" customHeight="1">
      <c r="A2262" s="13">
        <v>2260</v>
      </c>
      <c r="B2262" s="14" t="s">
        <v>28</v>
      </c>
      <c r="C2262" s="13" t="str">
        <f>"2020196812"</f>
        <v>2020196812</v>
      </c>
      <c r="D2262" s="13" t="s">
        <v>9</v>
      </c>
      <c r="E2262" s="15" t="s">
        <v>8</v>
      </c>
    </row>
    <row r="2263" spans="1:5" ht="16.5" customHeight="1">
      <c r="A2263" s="13">
        <v>2261</v>
      </c>
      <c r="B2263" s="14" t="s">
        <v>28</v>
      </c>
      <c r="C2263" s="13" t="str">
        <f>"2020196814"</f>
        <v>2020196814</v>
      </c>
      <c r="D2263" s="13" t="s">
        <v>9</v>
      </c>
      <c r="E2263" s="15" t="s">
        <v>8</v>
      </c>
    </row>
    <row r="2264" spans="1:5" ht="16.5" customHeight="1">
      <c r="A2264" s="13">
        <v>2262</v>
      </c>
      <c r="B2264" s="14" t="s">
        <v>28</v>
      </c>
      <c r="C2264" s="13" t="str">
        <f>"2020196831"</f>
        <v>2020196831</v>
      </c>
      <c r="D2264" s="13" t="s">
        <v>9</v>
      </c>
      <c r="E2264" s="15" t="s">
        <v>8</v>
      </c>
    </row>
    <row r="2265" spans="1:5" ht="16.5" customHeight="1">
      <c r="A2265" s="13">
        <v>2263</v>
      </c>
      <c r="B2265" s="14" t="s">
        <v>28</v>
      </c>
      <c r="C2265" s="13" t="str">
        <f>"2020196902"</f>
        <v>2020196902</v>
      </c>
      <c r="D2265" s="13" t="s">
        <v>9</v>
      </c>
      <c r="E2265" s="15" t="s">
        <v>8</v>
      </c>
    </row>
    <row r="2266" spans="1:5" ht="16.5" customHeight="1">
      <c r="A2266" s="13">
        <v>2264</v>
      </c>
      <c r="B2266" s="14" t="s">
        <v>28</v>
      </c>
      <c r="C2266" s="13" t="str">
        <f>"2020196905"</f>
        <v>2020196905</v>
      </c>
      <c r="D2266" s="13" t="s">
        <v>9</v>
      </c>
      <c r="E2266" s="15" t="s">
        <v>8</v>
      </c>
    </row>
    <row r="2267" spans="1:5" ht="16.5" customHeight="1">
      <c r="A2267" s="13">
        <v>2265</v>
      </c>
      <c r="B2267" s="14" t="s">
        <v>28</v>
      </c>
      <c r="C2267" s="13" t="str">
        <f>"2020196918"</f>
        <v>2020196918</v>
      </c>
      <c r="D2267" s="13" t="s">
        <v>9</v>
      </c>
      <c r="E2267" s="15" t="s">
        <v>8</v>
      </c>
    </row>
    <row r="2268" spans="1:5" ht="16.5" customHeight="1">
      <c r="A2268" s="13">
        <v>2266</v>
      </c>
      <c r="B2268" s="14" t="s">
        <v>28</v>
      </c>
      <c r="C2268" s="13" t="str">
        <f>"2020196923"</f>
        <v>2020196923</v>
      </c>
      <c r="D2268" s="13" t="s">
        <v>9</v>
      </c>
      <c r="E2268" s="15" t="s">
        <v>8</v>
      </c>
    </row>
    <row r="2269" spans="1:5" ht="16.5" customHeight="1">
      <c r="A2269" s="13">
        <v>2267</v>
      </c>
      <c r="B2269" s="14" t="s">
        <v>28</v>
      </c>
      <c r="C2269" s="13" t="str">
        <f>"2020196928"</f>
        <v>2020196928</v>
      </c>
      <c r="D2269" s="13" t="s">
        <v>9</v>
      </c>
      <c r="E2269" s="15" t="s">
        <v>8</v>
      </c>
    </row>
    <row r="2270" spans="1:5" ht="16.5" customHeight="1">
      <c r="A2270" s="13">
        <v>2268</v>
      </c>
      <c r="B2270" s="14" t="s">
        <v>28</v>
      </c>
      <c r="C2270" s="13" t="str">
        <f>"2020196929"</f>
        <v>2020196929</v>
      </c>
      <c r="D2270" s="13" t="s">
        <v>9</v>
      </c>
      <c r="E2270" s="15" t="s">
        <v>8</v>
      </c>
    </row>
    <row r="2271" spans="1:5" ht="16.5" customHeight="1">
      <c r="A2271" s="13">
        <v>2269</v>
      </c>
      <c r="B2271" s="14" t="s">
        <v>28</v>
      </c>
      <c r="C2271" s="13" t="str">
        <f>"2020197007"</f>
        <v>2020197007</v>
      </c>
      <c r="D2271" s="13" t="s">
        <v>9</v>
      </c>
      <c r="E2271" s="15" t="s">
        <v>8</v>
      </c>
    </row>
    <row r="2272" spans="1:5" ht="16.5" customHeight="1">
      <c r="A2272" s="13">
        <v>2270</v>
      </c>
      <c r="B2272" s="14" t="s">
        <v>28</v>
      </c>
      <c r="C2272" s="13" t="str">
        <f>"2020197015"</f>
        <v>2020197015</v>
      </c>
      <c r="D2272" s="13" t="s">
        <v>9</v>
      </c>
      <c r="E2272" s="15" t="s">
        <v>8</v>
      </c>
    </row>
    <row r="2273" spans="1:5" ht="16.5" customHeight="1">
      <c r="A2273" s="13">
        <v>2271</v>
      </c>
      <c r="B2273" s="14" t="s">
        <v>28</v>
      </c>
      <c r="C2273" s="13" t="str">
        <f>"2020197017"</f>
        <v>2020197017</v>
      </c>
      <c r="D2273" s="13" t="s">
        <v>9</v>
      </c>
      <c r="E2273" s="15" t="s">
        <v>8</v>
      </c>
    </row>
    <row r="2274" spans="1:5" ht="16.5" customHeight="1">
      <c r="A2274" s="13">
        <v>2272</v>
      </c>
      <c r="B2274" s="14" t="s">
        <v>28</v>
      </c>
      <c r="C2274" s="13" t="str">
        <f>"2020197029"</f>
        <v>2020197029</v>
      </c>
      <c r="D2274" s="13" t="s">
        <v>9</v>
      </c>
      <c r="E2274" s="15" t="s">
        <v>8</v>
      </c>
    </row>
    <row r="2275" spans="1:5" ht="16.5" customHeight="1">
      <c r="A2275" s="13">
        <v>2273</v>
      </c>
      <c r="B2275" s="14" t="s">
        <v>28</v>
      </c>
      <c r="C2275" s="13" t="str">
        <f>"2020197030"</f>
        <v>2020197030</v>
      </c>
      <c r="D2275" s="13" t="s">
        <v>9</v>
      </c>
      <c r="E2275" s="15" t="s">
        <v>8</v>
      </c>
    </row>
    <row r="2276" spans="1:5" ht="16.5" customHeight="1">
      <c r="A2276" s="13">
        <v>2274</v>
      </c>
      <c r="B2276" s="14" t="s">
        <v>28</v>
      </c>
      <c r="C2276" s="13" t="str">
        <f>"2020197105"</f>
        <v>2020197105</v>
      </c>
      <c r="D2276" s="13" t="s">
        <v>9</v>
      </c>
      <c r="E2276" s="15" t="s">
        <v>8</v>
      </c>
    </row>
    <row r="2277" spans="1:5" ht="16.5" customHeight="1">
      <c r="A2277" s="13">
        <v>2275</v>
      </c>
      <c r="B2277" s="14" t="s">
        <v>28</v>
      </c>
      <c r="C2277" s="13" t="str">
        <f>"2020197109"</f>
        <v>2020197109</v>
      </c>
      <c r="D2277" s="13" t="s">
        <v>9</v>
      </c>
      <c r="E2277" s="15" t="s">
        <v>8</v>
      </c>
    </row>
    <row r="2278" spans="1:5" ht="16.5" customHeight="1">
      <c r="A2278" s="13">
        <v>2276</v>
      </c>
      <c r="B2278" s="14" t="s">
        <v>28</v>
      </c>
      <c r="C2278" s="13" t="str">
        <f>"2020197123"</f>
        <v>2020197123</v>
      </c>
      <c r="D2278" s="13" t="s">
        <v>9</v>
      </c>
      <c r="E2278" s="15" t="s">
        <v>8</v>
      </c>
    </row>
    <row r="2279" spans="1:5" ht="16.5" customHeight="1">
      <c r="A2279" s="13">
        <v>2277</v>
      </c>
      <c r="B2279" s="14" t="s">
        <v>28</v>
      </c>
      <c r="C2279" s="13" t="str">
        <f>"2020197125"</f>
        <v>2020197125</v>
      </c>
      <c r="D2279" s="13" t="s">
        <v>9</v>
      </c>
      <c r="E2279" s="15" t="s">
        <v>8</v>
      </c>
    </row>
    <row r="2280" spans="1:5" ht="16.5" customHeight="1">
      <c r="A2280" s="13">
        <v>2278</v>
      </c>
      <c r="B2280" s="14" t="s">
        <v>28</v>
      </c>
      <c r="C2280" s="13" t="str">
        <f>"2020197209"</f>
        <v>2020197209</v>
      </c>
      <c r="D2280" s="13" t="s">
        <v>9</v>
      </c>
      <c r="E2280" s="15" t="s">
        <v>8</v>
      </c>
    </row>
    <row r="2281" spans="1:5" ht="16.5" customHeight="1">
      <c r="A2281" s="13">
        <v>2279</v>
      </c>
      <c r="B2281" s="14" t="s">
        <v>28</v>
      </c>
      <c r="C2281" s="13" t="str">
        <f>"2020197219"</f>
        <v>2020197219</v>
      </c>
      <c r="D2281" s="13" t="s">
        <v>9</v>
      </c>
      <c r="E2281" s="15" t="s">
        <v>8</v>
      </c>
    </row>
    <row r="2282" spans="1:5" ht="16.5" customHeight="1">
      <c r="A2282" s="13">
        <v>2280</v>
      </c>
      <c r="B2282" s="14" t="s">
        <v>28</v>
      </c>
      <c r="C2282" s="13" t="str">
        <f>"2020197226"</f>
        <v>2020197226</v>
      </c>
      <c r="D2282" s="13" t="s">
        <v>9</v>
      </c>
      <c r="E2282" s="15" t="s">
        <v>8</v>
      </c>
    </row>
    <row r="2283" spans="1:5" ht="16.5" customHeight="1">
      <c r="A2283" s="13">
        <v>2281</v>
      </c>
      <c r="B2283" s="14" t="s">
        <v>28</v>
      </c>
      <c r="C2283" s="13" t="str">
        <f>"2020197228"</f>
        <v>2020197228</v>
      </c>
      <c r="D2283" s="13" t="s">
        <v>9</v>
      </c>
      <c r="E2283" s="15" t="s">
        <v>8</v>
      </c>
    </row>
    <row r="2284" spans="1:5" ht="16.5" customHeight="1">
      <c r="A2284" s="13">
        <v>2282</v>
      </c>
      <c r="B2284" s="14" t="s">
        <v>28</v>
      </c>
      <c r="C2284" s="13" t="str">
        <f>"2020197301"</f>
        <v>2020197301</v>
      </c>
      <c r="D2284" s="13" t="s">
        <v>9</v>
      </c>
      <c r="E2284" s="15" t="s">
        <v>8</v>
      </c>
    </row>
    <row r="2285" spans="1:5" ht="16.5" customHeight="1">
      <c r="A2285" s="13">
        <v>2283</v>
      </c>
      <c r="B2285" s="14" t="s">
        <v>28</v>
      </c>
      <c r="C2285" s="13" t="str">
        <f>"2020197312"</f>
        <v>2020197312</v>
      </c>
      <c r="D2285" s="13" t="s">
        <v>9</v>
      </c>
      <c r="E2285" s="15" t="s">
        <v>8</v>
      </c>
    </row>
    <row r="2286" spans="1:5" ht="16.5" customHeight="1">
      <c r="A2286" s="13">
        <v>2284</v>
      </c>
      <c r="B2286" s="14" t="s">
        <v>28</v>
      </c>
      <c r="C2286" s="13" t="str">
        <f>"2020197320"</f>
        <v>2020197320</v>
      </c>
      <c r="D2286" s="13" t="s">
        <v>9</v>
      </c>
      <c r="E2286" s="15" t="s">
        <v>8</v>
      </c>
    </row>
    <row r="2287" spans="1:5" ht="16.5" customHeight="1">
      <c r="A2287" s="13">
        <v>2285</v>
      </c>
      <c r="B2287" s="14" t="s">
        <v>28</v>
      </c>
      <c r="C2287" s="13" t="str">
        <f>"2020197321"</f>
        <v>2020197321</v>
      </c>
      <c r="D2287" s="13" t="s">
        <v>9</v>
      </c>
      <c r="E2287" s="15" t="s">
        <v>8</v>
      </c>
    </row>
    <row r="2288" spans="1:5" ht="16.5" customHeight="1">
      <c r="A2288" s="13">
        <v>2286</v>
      </c>
      <c r="B2288" s="14" t="s">
        <v>28</v>
      </c>
      <c r="C2288" s="13" t="str">
        <f>"2020197323"</f>
        <v>2020197323</v>
      </c>
      <c r="D2288" s="13" t="s">
        <v>9</v>
      </c>
      <c r="E2288" s="15" t="s">
        <v>8</v>
      </c>
    </row>
    <row r="2289" spans="1:5" ht="16.5" customHeight="1">
      <c r="A2289" s="13">
        <v>2287</v>
      </c>
      <c r="B2289" s="14" t="s">
        <v>28</v>
      </c>
      <c r="C2289" s="13" t="str">
        <f>"2020197403"</f>
        <v>2020197403</v>
      </c>
      <c r="D2289" s="13" t="s">
        <v>9</v>
      </c>
      <c r="E2289" s="15" t="s">
        <v>8</v>
      </c>
    </row>
    <row r="2290" spans="1:5" ht="16.5" customHeight="1">
      <c r="A2290" s="13">
        <v>2288</v>
      </c>
      <c r="B2290" s="14" t="s">
        <v>28</v>
      </c>
      <c r="C2290" s="13" t="str">
        <f>"2020197407"</f>
        <v>2020197407</v>
      </c>
      <c r="D2290" s="13" t="s">
        <v>9</v>
      </c>
      <c r="E2290" s="15" t="s">
        <v>8</v>
      </c>
    </row>
    <row r="2291" spans="1:5" ht="16.5" customHeight="1">
      <c r="A2291" s="13">
        <v>2289</v>
      </c>
      <c r="B2291" s="14" t="s">
        <v>28</v>
      </c>
      <c r="C2291" s="13" t="str">
        <f>"2020197423"</f>
        <v>2020197423</v>
      </c>
      <c r="D2291" s="13" t="s">
        <v>9</v>
      </c>
      <c r="E2291" s="15" t="s">
        <v>8</v>
      </c>
    </row>
    <row r="2292" spans="1:5" ht="16.5" customHeight="1">
      <c r="A2292" s="13">
        <v>2290</v>
      </c>
      <c r="B2292" s="14" t="s">
        <v>28</v>
      </c>
      <c r="C2292" s="13" t="str">
        <f>"2020197426"</f>
        <v>2020197426</v>
      </c>
      <c r="D2292" s="13" t="s">
        <v>9</v>
      </c>
      <c r="E2292" s="15" t="s">
        <v>8</v>
      </c>
    </row>
    <row r="2293" spans="1:5" ht="16.5" customHeight="1">
      <c r="A2293" s="13">
        <v>2291</v>
      </c>
      <c r="B2293" s="14" t="s">
        <v>28</v>
      </c>
      <c r="C2293" s="13" t="str">
        <f>"2020197427"</f>
        <v>2020197427</v>
      </c>
      <c r="D2293" s="13" t="s">
        <v>9</v>
      </c>
      <c r="E2293" s="15" t="s">
        <v>8</v>
      </c>
    </row>
    <row r="2294" spans="1:5" ht="16.5" customHeight="1">
      <c r="A2294" s="13">
        <v>2292</v>
      </c>
      <c r="B2294" s="14" t="s">
        <v>28</v>
      </c>
      <c r="C2294" s="13" t="str">
        <f>"2020197429"</f>
        <v>2020197429</v>
      </c>
      <c r="D2294" s="13" t="s">
        <v>9</v>
      </c>
      <c r="E2294" s="15" t="s">
        <v>8</v>
      </c>
    </row>
    <row r="2295" spans="1:5" ht="16.5" customHeight="1">
      <c r="A2295" s="13">
        <v>2293</v>
      </c>
      <c r="B2295" s="14" t="s">
        <v>29</v>
      </c>
      <c r="C2295" s="13" t="str">
        <f>"2020207522"</f>
        <v>2020207522</v>
      </c>
      <c r="D2295" s="15">
        <v>69.52</v>
      </c>
      <c r="E2295" s="16" t="s">
        <v>7</v>
      </c>
    </row>
    <row r="2296" spans="1:8" s="2" customFormat="1" ht="16.5" customHeight="1">
      <c r="A2296" s="13">
        <v>2294</v>
      </c>
      <c r="B2296" s="14" t="s">
        <v>29</v>
      </c>
      <c r="C2296" s="13" t="str">
        <f>"2020207601"</f>
        <v>2020207601</v>
      </c>
      <c r="D2296" s="15">
        <v>68.95</v>
      </c>
      <c r="E2296" s="16" t="s">
        <v>7</v>
      </c>
      <c r="F2296" s="17"/>
      <c r="G2296" s="17"/>
      <c r="H2296" s="17"/>
    </row>
    <row r="2297" spans="1:5" ht="16.5" customHeight="1">
      <c r="A2297" s="13">
        <v>2295</v>
      </c>
      <c r="B2297" s="14" t="s">
        <v>29</v>
      </c>
      <c r="C2297" s="13" t="str">
        <f>"2020207608"</f>
        <v>2020207608</v>
      </c>
      <c r="D2297" s="15">
        <v>68.34</v>
      </c>
      <c r="E2297" s="16" t="s">
        <v>7</v>
      </c>
    </row>
    <row r="2298" spans="1:5" ht="16.5" customHeight="1">
      <c r="A2298" s="13">
        <v>2296</v>
      </c>
      <c r="B2298" s="14" t="s">
        <v>29</v>
      </c>
      <c r="C2298" s="13" t="str">
        <f>"2020207611"</f>
        <v>2020207611</v>
      </c>
      <c r="D2298" s="15">
        <v>67.91</v>
      </c>
      <c r="E2298" s="16" t="s">
        <v>7</v>
      </c>
    </row>
    <row r="2299" spans="1:5" ht="16.5" customHeight="1">
      <c r="A2299" s="13">
        <v>2297</v>
      </c>
      <c r="B2299" s="14" t="s">
        <v>29</v>
      </c>
      <c r="C2299" s="13" t="str">
        <f>"2020207605"</f>
        <v>2020207605</v>
      </c>
      <c r="D2299" s="15">
        <v>67.57</v>
      </c>
      <c r="E2299" s="16" t="s">
        <v>7</v>
      </c>
    </row>
    <row r="2300" spans="1:5" ht="16.5" customHeight="1">
      <c r="A2300" s="13">
        <v>2298</v>
      </c>
      <c r="B2300" s="14" t="s">
        <v>29</v>
      </c>
      <c r="C2300" s="13" t="str">
        <f>"2020207513"</f>
        <v>2020207513</v>
      </c>
      <c r="D2300" s="15">
        <v>67.09</v>
      </c>
      <c r="E2300" s="16" t="s">
        <v>7</v>
      </c>
    </row>
    <row r="2301" spans="1:5" ht="16.5" customHeight="1">
      <c r="A2301" s="13">
        <v>2299</v>
      </c>
      <c r="B2301" s="14" t="s">
        <v>29</v>
      </c>
      <c r="C2301" s="13" t="str">
        <f>"2020207619"</f>
        <v>2020207619</v>
      </c>
      <c r="D2301" s="15">
        <v>66.95</v>
      </c>
      <c r="E2301" s="15" t="s">
        <v>8</v>
      </c>
    </row>
    <row r="2302" spans="1:5" ht="16.5" customHeight="1">
      <c r="A2302" s="13">
        <v>2300</v>
      </c>
      <c r="B2302" s="14" t="s">
        <v>29</v>
      </c>
      <c r="C2302" s="13" t="str">
        <f>"2020207509"</f>
        <v>2020207509</v>
      </c>
      <c r="D2302" s="15">
        <v>66.45</v>
      </c>
      <c r="E2302" s="15" t="s">
        <v>8</v>
      </c>
    </row>
    <row r="2303" spans="1:5" ht="16.5" customHeight="1">
      <c r="A2303" s="13">
        <v>2301</v>
      </c>
      <c r="B2303" s="14" t="s">
        <v>29</v>
      </c>
      <c r="C2303" s="13" t="str">
        <f>"2020207520"</f>
        <v>2020207520</v>
      </c>
      <c r="D2303" s="15">
        <v>66.44</v>
      </c>
      <c r="E2303" s="15" t="s">
        <v>8</v>
      </c>
    </row>
    <row r="2304" spans="1:5" ht="16.5" customHeight="1">
      <c r="A2304" s="13">
        <v>2302</v>
      </c>
      <c r="B2304" s="14" t="s">
        <v>29</v>
      </c>
      <c r="C2304" s="13" t="str">
        <f>"2020207609"</f>
        <v>2020207609</v>
      </c>
      <c r="D2304" s="15">
        <v>66.15</v>
      </c>
      <c r="E2304" s="15" t="s">
        <v>8</v>
      </c>
    </row>
    <row r="2305" spans="1:5" ht="16.5" customHeight="1">
      <c r="A2305" s="13">
        <v>2303</v>
      </c>
      <c r="B2305" s="14" t="s">
        <v>29</v>
      </c>
      <c r="C2305" s="13" t="str">
        <f>"2020207616"</f>
        <v>2020207616</v>
      </c>
      <c r="D2305" s="15">
        <v>65.36</v>
      </c>
      <c r="E2305" s="15" t="s">
        <v>8</v>
      </c>
    </row>
    <row r="2306" spans="1:5" ht="16.5" customHeight="1">
      <c r="A2306" s="13">
        <v>2304</v>
      </c>
      <c r="B2306" s="14" t="s">
        <v>29</v>
      </c>
      <c r="C2306" s="13" t="str">
        <f>"2020207614"</f>
        <v>2020207614</v>
      </c>
      <c r="D2306" s="15">
        <v>65.35</v>
      </c>
      <c r="E2306" s="15" t="s">
        <v>8</v>
      </c>
    </row>
    <row r="2307" spans="1:5" ht="16.5" customHeight="1">
      <c r="A2307" s="13">
        <v>2305</v>
      </c>
      <c r="B2307" s="14" t="s">
        <v>29</v>
      </c>
      <c r="C2307" s="13" t="str">
        <f>"2020207604"</f>
        <v>2020207604</v>
      </c>
      <c r="D2307" s="15">
        <v>64.76</v>
      </c>
      <c r="E2307" s="15" t="s">
        <v>8</v>
      </c>
    </row>
    <row r="2308" spans="1:5" ht="16.5" customHeight="1">
      <c r="A2308" s="13">
        <v>2306</v>
      </c>
      <c r="B2308" s="14" t="s">
        <v>29</v>
      </c>
      <c r="C2308" s="13" t="str">
        <f>"2020207607"</f>
        <v>2020207607</v>
      </c>
      <c r="D2308" s="15">
        <v>64.69</v>
      </c>
      <c r="E2308" s="15" t="s">
        <v>8</v>
      </c>
    </row>
    <row r="2309" spans="1:5" ht="16.5" customHeight="1">
      <c r="A2309" s="13">
        <v>2307</v>
      </c>
      <c r="B2309" s="14" t="s">
        <v>29</v>
      </c>
      <c r="C2309" s="13" t="str">
        <f>"2020207525"</f>
        <v>2020207525</v>
      </c>
      <c r="D2309" s="15">
        <v>64.1</v>
      </c>
      <c r="E2309" s="15" t="s">
        <v>8</v>
      </c>
    </row>
    <row r="2310" spans="1:5" ht="16.5" customHeight="1">
      <c r="A2310" s="13">
        <v>2308</v>
      </c>
      <c r="B2310" s="14" t="s">
        <v>29</v>
      </c>
      <c r="C2310" s="13" t="str">
        <f>"2020207529"</f>
        <v>2020207529</v>
      </c>
      <c r="D2310" s="15">
        <v>63.77</v>
      </c>
      <c r="E2310" s="15" t="s">
        <v>8</v>
      </c>
    </row>
    <row r="2311" spans="1:5" ht="16.5" customHeight="1">
      <c r="A2311" s="13">
        <v>2309</v>
      </c>
      <c r="B2311" s="14" t="s">
        <v>29</v>
      </c>
      <c r="C2311" s="13" t="str">
        <f>"2020207512"</f>
        <v>2020207512</v>
      </c>
      <c r="D2311" s="15">
        <v>61.57</v>
      </c>
      <c r="E2311" s="15" t="s">
        <v>8</v>
      </c>
    </row>
    <row r="2312" spans="1:5" ht="16.5" customHeight="1">
      <c r="A2312" s="13">
        <v>2310</v>
      </c>
      <c r="B2312" s="14" t="s">
        <v>29</v>
      </c>
      <c r="C2312" s="13" t="str">
        <f>"2020207518"</f>
        <v>2020207518</v>
      </c>
      <c r="D2312" s="15">
        <v>61.48</v>
      </c>
      <c r="E2312" s="15" t="s">
        <v>8</v>
      </c>
    </row>
    <row r="2313" spans="1:5" ht="16.5" customHeight="1">
      <c r="A2313" s="13">
        <v>2311</v>
      </c>
      <c r="B2313" s="14" t="s">
        <v>29</v>
      </c>
      <c r="C2313" s="13" t="str">
        <f>"2020207527"</f>
        <v>2020207527</v>
      </c>
      <c r="D2313" s="15">
        <v>61.42</v>
      </c>
      <c r="E2313" s="15" t="s">
        <v>8</v>
      </c>
    </row>
    <row r="2314" spans="1:5" ht="16.5" customHeight="1">
      <c r="A2314" s="13">
        <v>2312</v>
      </c>
      <c r="B2314" s="14" t="s">
        <v>29</v>
      </c>
      <c r="C2314" s="13" t="str">
        <f>"2020207528"</f>
        <v>2020207528</v>
      </c>
      <c r="D2314" s="15">
        <v>60.98</v>
      </c>
      <c r="E2314" s="15" t="s">
        <v>8</v>
      </c>
    </row>
    <row r="2315" spans="1:5" ht="16.5" customHeight="1">
      <c r="A2315" s="13">
        <v>2313</v>
      </c>
      <c r="B2315" s="14" t="s">
        <v>29</v>
      </c>
      <c r="C2315" s="13" t="str">
        <f>"2020207621"</f>
        <v>2020207621</v>
      </c>
      <c r="D2315" s="15">
        <v>60.86</v>
      </c>
      <c r="E2315" s="15" t="s">
        <v>8</v>
      </c>
    </row>
    <row r="2316" spans="1:5" ht="16.5" customHeight="1">
      <c r="A2316" s="13">
        <v>2314</v>
      </c>
      <c r="B2316" s="14" t="s">
        <v>29</v>
      </c>
      <c r="C2316" s="13" t="str">
        <f>"2020207606"</f>
        <v>2020207606</v>
      </c>
      <c r="D2316" s="15">
        <v>60.78</v>
      </c>
      <c r="E2316" s="15" t="s">
        <v>8</v>
      </c>
    </row>
    <row r="2317" spans="1:5" ht="16.5" customHeight="1">
      <c r="A2317" s="13">
        <v>2315</v>
      </c>
      <c r="B2317" s="14" t="s">
        <v>29</v>
      </c>
      <c r="C2317" s="13" t="str">
        <f>"2020207618"</f>
        <v>2020207618</v>
      </c>
      <c r="D2317" s="15">
        <v>58.83</v>
      </c>
      <c r="E2317" s="15" t="s">
        <v>8</v>
      </c>
    </row>
    <row r="2318" spans="1:5" ht="16.5" customHeight="1">
      <c r="A2318" s="13">
        <v>2316</v>
      </c>
      <c r="B2318" s="14" t="s">
        <v>29</v>
      </c>
      <c r="C2318" s="13" t="str">
        <f>"2020207511"</f>
        <v>2020207511</v>
      </c>
      <c r="D2318" s="15">
        <v>58.26</v>
      </c>
      <c r="E2318" s="15" t="s">
        <v>8</v>
      </c>
    </row>
    <row r="2319" spans="1:5" ht="16.5" customHeight="1">
      <c r="A2319" s="13">
        <v>2317</v>
      </c>
      <c r="B2319" s="14" t="s">
        <v>29</v>
      </c>
      <c r="C2319" s="13" t="str">
        <f>"2020207519"</f>
        <v>2020207519</v>
      </c>
      <c r="D2319" s="15">
        <v>57.92</v>
      </c>
      <c r="E2319" s="15" t="s">
        <v>8</v>
      </c>
    </row>
    <row r="2320" spans="1:5" ht="16.5" customHeight="1">
      <c r="A2320" s="13">
        <v>2318</v>
      </c>
      <c r="B2320" s="14" t="s">
        <v>29</v>
      </c>
      <c r="C2320" s="13" t="str">
        <f>"2020207602"</f>
        <v>2020207602</v>
      </c>
      <c r="D2320" s="15">
        <v>57.15</v>
      </c>
      <c r="E2320" s="15" t="s">
        <v>8</v>
      </c>
    </row>
    <row r="2321" spans="1:5" ht="16.5" customHeight="1">
      <c r="A2321" s="13">
        <v>2319</v>
      </c>
      <c r="B2321" s="14" t="s">
        <v>29</v>
      </c>
      <c r="C2321" s="13" t="str">
        <f>"2020207622"</f>
        <v>2020207622</v>
      </c>
      <c r="D2321" s="15">
        <v>56.93</v>
      </c>
      <c r="E2321" s="15" t="s">
        <v>8</v>
      </c>
    </row>
    <row r="2322" spans="1:5" ht="16.5" customHeight="1">
      <c r="A2322" s="13">
        <v>2320</v>
      </c>
      <c r="B2322" s="14" t="s">
        <v>29</v>
      </c>
      <c r="C2322" s="13" t="str">
        <f>"2020207506"</f>
        <v>2020207506</v>
      </c>
      <c r="D2322" s="15">
        <v>56.06</v>
      </c>
      <c r="E2322" s="15" t="s">
        <v>8</v>
      </c>
    </row>
    <row r="2323" spans="1:5" ht="16.5" customHeight="1">
      <c r="A2323" s="13">
        <v>2321</v>
      </c>
      <c r="B2323" s="14" t="s">
        <v>29</v>
      </c>
      <c r="C2323" s="13" t="str">
        <f>"2020207507"</f>
        <v>2020207507</v>
      </c>
      <c r="D2323" s="15">
        <v>55.35</v>
      </c>
      <c r="E2323" s="15" t="s">
        <v>8</v>
      </c>
    </row>
    <row r="2324" spans="1:5" ht="16.5" customHeight="1">
      <c r="A2324" s="13">
        <v>2322</v>
      </c>
      <c r="B2324" s="14" t="s">
        <v>29</v>
      </c>
      <c r="C2324" s="13" t="str">
        <f>"2020207515"</f>
        <v>2020207515</v>
      </c>
      <c r="D2324" s="15">
        <v>53.79</v>
      </c>
      <c r="E2324" s="15" t="s">
        <v>8</v>
      </c>
    </row>
    <row r="2325" spans="1:5" ht="16.5" customHeight="1">
      <c r="A2325" s="13">
        <v>2323</v>
      </c>
      <c r="B2325" s="14" t="s">
        <v>29</v>
      </c>
      <c r="C2325" s="13" t="str">
        <f>"2020207523"</f>
        <v>2020207523</v>
      </c>
      <c r="D2325" s="15">
        <v>53.35</v>
      </c>
      <c r="E2325" s="15" t="s">
        <v>8</v>
      </c>
    </row>
    <row r="2326" spans="1:5" ht="16.5" customHeight="1">
      <c r="A2326" s="13">
        <v>2324</v>
      </c>
      <c r="B2326" s="14" t="s">
        <v>29</v>
      </c>
      <c r="C2326" s="13" t="str">
        <f>"2020207501"</f>
        <v>2020207501</v>
      </c>
      <c r="D2326" s="15">
        <v>49.45</v>
      </c>
      <c r="E2326" s="15" t="s">
        <v>8</v>
      </c>
    </row>
    <row r="2327" spans="1:5" ht="16.5" customHeight="1">
      <c r="A2327" s="13">
        <v>2325</v>
      </c>
      <c r="B2327" s="14" t="s">
        <v>29</v>
      </c>
      <c r="C2327" s="13" t="str">
        <f>"2020207524"</f>
        <v>2020207524</v>
      </c>
      <c r="D2327" s="15">
        <v>48.32</v>
      </c>
      <c r="E2327" s="15" t="s">
        <v>8</v>
      </c>
    </row>
    <row r="2328" spans="1:5" ht="16.5" customHeight="1">
      <c r="A2328" s="13">
        <v>2326</v>
      </c>
      <c r="B2328" s="14" t="s">
        <v>29</v>
      </c>
      <c r="C2328" s="13" t="str">
        <f>"2020207521"</f>
        <v>2020207521</v>
      </c>
      <c r="D2328" s="15">
        <v>47.37</v>
      </c>
      <c r="E2328" s="15" t="s">
        <v>8</v>
      </c>
    </row>
    <row r="2329" spans="1:5" ht="16.5" customHeight="1">
      <c r="A2329" s="13">
        <v>2327</v>
      </c>
      <c r="B2329" s="14" t="s">
        <v>29</v>
      </c>
      <c r="C2329" s="13" t="str">
        <f>"2020207508"</f>
        <v>2020207508</v>
      </c>
      <c r="D2329" s="15">
        <v>47.1</v>
      </c>
      <c r="E2329" s="15" t="s">
        <v>8</v>
      </c>
    </row>
    <row r="2330" spans="1:5" ht="16.5" customHeight="1">
      <c r="A2330" s="13">
        <v>2328</v>
      </c>
      <c r="B2330" s="14" t="s">
        <v>29</v>
      </c>
      <c r="C2330" s="13" t="str">
        <f>"2020207610"</f>
        <v>2020207610</v>
      </c>
      <c r="D2330" s="15">
        <v>46.66</v>
      </c>
      <c r="E2330" s="15" t="s">
        <v>8</v>
      </c>
    </row>
    <row r="2331" spans="1:5" ht="16.5" customHeight="1">
      <c r="A2331" s="13">
        <v>2329</v>
      </c>
      <c r="B2331" s="14" t="s">
        <v>29</v>
      </c>
      <c r="C2331" s="13" t="str">
        <f>"2020207510"</f>
        <v>2020207510</v>
      </c>
      <c r="D2331" s="15">
        <v>46.3</v>
      </c>
      <c r="E2331" s="15" t="s">
        <v>8</v>
      </c>
    </row>
    <row r="2332" spans="1:5" ht="16.5" customHeight="1">
      <c r="A2332" s="13">
        <v>2330</v>
      </c>
      <c r="B2332" s="14" t="s">
        <v>29</v>
      </c>
      <c r="C2332" s="13" t="str">
        <f>"2020207505"</f>
        <v>2020207505</v>
      </c>
      <c r="D2332" s="15">
        <v>45.82</v>
      </c>
      <c r="E2332" s="15" t="s">
        <v>8</v>
      </c>
    </row>
    <row r="2333" spans="1:5" ht="16.5" customHeight="1">
      <c r="A2333" s="13">
        <v>2331</v>
      </c>
      <c r="B2333" s="14" t="s">
        <v>29</v>
      </c>
      <c r="C2333" s="13" t="str">
        <f>"2020207612"</f>
        <v>2020207612</v>
      </c>
      <c r="D2333" s="15">
        <v>41.66</v>
      </c>
      <c r="E2333" s="15" t="s">
        <v>8</v>
      </c>
    </row>
    <row r="2334" spans="1:5" ht="16.5" customHeight="1">
      <c r="A2334" s="13">
        <v>2332</v>
      </c>
      <c r="B2334" s="14" t="s">
        <v>29</v>
      </c>
      <c r="C2334" s="13" t="str">
        <f>"2020207502"</f>
        <v>2020207502</v>
      </c>
      <c r="D2334" s="15">
        <v>40.68</v>
      </c>
      <c r="E2334" s="15" t="s">
        <v>8</v>
      </c>
    </row>
    <row r="2335" spans="1:5" ht="16.5" customHeight="1">
      <c r="A2335" s="13">
        <v>2333</v>
      </c>
      <c r="B2335" s="14" t="s">
        <v>29</v>
      </c>
      <c r="C2335" s="13" t="str">
        <f>"2020207526"</f>
        <v>2020207526</v>
      </c>
      <c r="D2335" s="15">
        <v>29.32</v>
      </c>
      <c r="E2335" s="15" t="s">
        <v>8</v>
      </c>
    </row>
    <row r="2336" spans="1:5" ht="16.5" customHeight="1">
      <c r="A2336" s="13">
        <v>2334</v>
      </c>
      <c r="B2336" s="14" t="s">
        <v>29</v>
      </c>
      <c r="C2336" s="13" t="str">
        <f>"2020207620"</f>
        <v>2020207620</v>
      </c>
      <c r="D2336" s="15">
        <v>28.49</v>
      </c>
      <c r="E2336" s="15" t="s">
        <v>8</v>
      </c>
    </row>
    <row r="2337" spans="1:5" ht="16.5" customHeight="1">
      <c r="A2337" s="13">
        <v>2335</v>
      </c>
      <c r="B2337" s="14" t="s">
        <v>29</v>
      </c>
      <c r="C2337" s="13" t="str">
        <f>"2020207503"</f>
        <v>2020207503</v>
      </c>
      <c r="D2337" s="13" t="s">
        <v>9</v>
      </c>
      <c r="E2337" s="15" t="s">
        <v>8</v>
      </c>
    </row>
    <row r="2338" spans="1:5" ht="16.5" customHeight="1">
      <c r="A2338" s="13">
        <v>2336</v>
      </c>
      <c r="B2338" s="14" t="s">
        <v>29</v>
      </c>
      <c r="C2338" s="13" t="str">
        <f>"2020207504"</f>
        <v>2020207504</v>
      </c>
      <c r="D2338" s="13" t="s">
        <v>9</v>
      </c>
      <c r="E2338" s="15" t="s">
        <v>8</v>
      </c>
    </row>
    <row r="2339" spans="1:5" ht="16.5" customHeight="1">
      <c r="A2339" s="13">
        <v>2337</v>
      </c>
      <c r="B2339" s="14" t="s">
        <v>29</v>
      </c>
      <c r="C2339" s="13" t="str">
        <f>"2020207514"</f>
        <v>2020207514</v>
      </c>
      <c r="D2339" s="13" t="s">
        <v>9</v>
      </c>
      <c r="E2339" s="15" t="s">
        <v>8</v>
      </c>
    </row>
    <row r="2340" spans="1:5" ht="16.5" customHeight="1">
      <c r="A2340" s="13">
        <v>2338</v>
      </c>
      <c r="B2340" s="14" t="s">
        <v>29</v>
      </c>
      <c r="C2340" s="13" t="str">
        <f>"2020207516"</f>
        <v>2020207516</v>
      </c>
      <c r="D2340" s="13" t="s">
        <v>9</v>
      </c>
      <c r="E2340" s="15" t="s">
        <v>8</v>
      </c>
    </row>
    <row r="2341" spans="1:5" ht="16.5" customHeight="1">
      <c r="A2341" s="13">
        <v>2339</v>
      </c>
      <c r="B2341" s="14" t="s">
        <v>29</v>
      </c>
      <c r="C2341" s="13" t="str">
        <f>"2020207517"</f>
        <v>2020207517</v>
      </c>
      <c r="D2341" s="13" t="s">
        <v>9</v>
      </c>
      <c r="E2341" s="15" t="s">
        <v>8</v>
      </c>
    </row>
    <row r="2342" spans="1:5" ht="16.5" customHeight="1">
      <c r="A2342" s="13">
        <v>2340</v>
      </c>
      <c r="B2342" s="14" t="s">
        <v>29</v>
      </c>
      <c r="C2342" s="13" t="str">
        <f>"2020207603"</f>
        <v>2020207603</v>
      </c>
      <c r="D2342" s="13" t="s">
        <v>9</v>
      </c>
      <c r="E2342" s="15" t="s">
        <v>8</v>
      </c>
    </row>
    <row r="2343" spans="1:5" ht="16.5" customHeight="1">
      <c r="A2343" s="13">
        <v>2341</v>
      </c>
      <c r="B2343" s="14" t="s">
        <v>29</v>
      </c>
      <c r="C2343" s="13" t="str">
        <f>"2020207613"</f>
        <v>2020207613</v>
      </c>
      <c r="D2343" s="13" t="s">
        <v>9</v>
      </c>
      <c r="E2343" s="15" t="s">
        <v>8</v>
      </c>
    </row>
    <row r="2344" spans="1:5" ht="16.5" customHeight="1">
      <c r="A2344" s="13">
        <v>2342</v>
      </c>
      <c r="B2344" s="14" t="s">
        <v>29</v>
      </c>
      <c r="C2344" s="13" t="str">
        <f>"2020207615"</f>
        <v>2020207615</v>
      </c>
      <c r="D2344" s="13" t="s">
        <v>9</v>
      </c>
      <c r="E2344" s="15" t="s">
        <v>8</v>
      </c>
    </row>
    <row r="2345" spans="1:5" ht="16.5" customHeight="1">
      <c r="A2345" s="13">
        <v>2343</v>
      </c>
      <c r="B2345" s="14" t="s">
        <v>29</v>
      </c>
      <c r="C2345" s="13" t="str">
        <f>"2020207617"</f>
        <v>2020207617</v>
      </c>
      <c r="D2345" s="13" t="s">
        <v>9</v>
      </c>
      <c r="E2345" s="15" t="s">
        <v>8</v>
      </c>
    </row>
    <row r="2346" spans="1:5" ht="16.5" customHeight="1">
      <c r="A2346" s="13">
        <v>2344</v>
      </c>
      <c r="B2346" s="14" t="s">
        <v>30</v>
      </c>
      <c r="C2346" s="13" t="str">
        <f>"2020217629"</f>
        <v>2020217629</v>
      </c>
      <c r="D2346" s="15">
        <v>63.26</v>
      </c>
      <c r="E2346" s="16" t="s">
        <v>7</v>
      </c>
    </row>
    <row r="2347" spans="1:5" ht="16.5" customHeight="1">
      <c r="A2347" s="13">
        <v>2345</v>
      </c>
      <c r="B2347" s="14" t="s">
        <v>30</v>
      </c>
      <c r="C2347" s="13" t="str">
        <f>"2020217624"</f>
        <v>2020217624</v>
      </c>
      <c r="D2347" s="15">
        <v>62.93</v>
      </c>
      <c r="E2347" s="16" t="s">
        <v>7</v>
      </c>
    </row>
    <row r="2348" spans="1:5" ht="16.5" customHeight="1">
      <c r="A2348" s="13">
        <v>2346</v>
      </c>
      <c r="B2348" s="14" t="s">
        <v>30</v>
      </c>
      <c r="C2348" s="13" t="str">
        <f>"2020217623"</f>
        <v>2020217623</v>
      </c>
      <c r="D2348" s="15">
        <v>57.66</v>
      </c>
      <c r="E2348" s="16" t="s">
        <v>7</v>
      </c>
    </row>
    <row r="2349" spans="1:5" ht="16.5" customHeight="1">
      <c r="A2349" s="13">
        <v>2347</v>
      </c>
      <c r="B2349" s="14" t="s">
        <v>30</v>
      </c>
      <c r="C2349" s="13" t="str">
        <f>"2020217628"</f>
        <v>2020217628</v>
      </c>
      <c r="D2349" s="15">
        <v>55.98</v>
      </c>
      <c r="E2349" s="16" t="s">
        <v>7</v>
      </c>
    </row>
    <row r="2350" spans="1:5" ht="16.5" customHeight="1">
      <c r="A2350" s="13">
        <v>2348</v>
      </c>
      <c r="B2350" s="14" t="s">
        <v>30</v>
      </c>
      <c r="C2350" s="13" t="str">
        <f>"2020217627"</f>
        <v>2020217627</v>
      </c>
      <c r="D2350" s="15">
        <v>51.14</v>
      </c>
      <c r="E2350" s="16" t="s">
        <v>7</v>
      </c>
    </row>
    <row r="2351" spans="1:5" ht="16.5" customHeight="1">
      <c r="A2351" s="13">
        <v>2349</v>
      </c>
      <c r="B2351" s="14" t="s">
        <v>30</v>
      </c>
      <c r="C2351" s="13" t="str">
        <f>"2020217625"</f>
        <v>2020217625</v>
      </c>
      <c r="D2351" s="13" t="s">
        <v>9</v>
      </c>
      <c r="E2351" s="15" t="s">
        <v>8</v>
      </c>
    </row>
    <row r="2352" spans="1:5" ht="16.5" customHeight="1">
      <c r="A2352" s="13">
        <v>2350</v>
      </c>
      <c r="B2352" s="14" t="s">
        <v>30</v>
      </c>
      <c r="C2352" s="13" t="str">
        <f>"2020217626"</f>
        <v>2020217626</v>
      </c>
      <c r="D2352" s="13" t="s">
        <v>9</v>
      </c>
      <c r="E2352" s="15" t="s">
        <v>8</v>
      </c>
    </row>
  </sheetData>
  <sheetProtection/>
  <mergeCells count="1">
    <mergeCell ref="A1:E1"/>
  </mergeCells>
  <printOptions horizontalCentered="1"/>
  <pageMargins left="0.2125" right="0.2125" top="0.8027777777777778" bottom="0.8027777777777778" header="0.5" footer="0.5"/>
  <pageSetup horizontalDpi="600" verticalDpi="600" orientation="portrait"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2020-12-29T12:35:34Z</cp:lastPrinted>
  <dcterms:created xsi:type="dcterms:W3CDTF">2020-12-21T17:10:48Z</dcterms:created>
  <dcterms:modified xsi:type="dcterms:W3CDTF">2021-01-03T15:28:21Z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